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45" windowWidth="27735" windowHeight="11760"/>
  </bookViews>
  <sheets>
    <sheet name="象州县2018年特岗报名表" sheetId="1" r:id="rId1"/>
  </sheets>
  <definedNames>
    <definedName name="_xlnm._FilterDatabase" localSheetId="0" hidden="1">象州县2018年特岗报名表!$A$2:$H$104</definedName>
    <definedName name="_xlnm.Print_Titles" localSheetId="0">象州县2018年特岗报名表!$2:$2</definedName>
  </definedNames>
  <calcPr calcId="124519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H104"/>
  <c r="G104"/>
  <c r="F104"/>
  <c r="D104"/>
  <c r="B104"/>
  <c r="H103"/>
  <c r="G103"/>
  <c r="F103"/>
  <c r="D103"/>
  <c r="B103"/>
  <c r="H102"/>
  <c r="G102"/>
  <c r="F102"/>
  <c r="D102"/>
  <c r="B102"/>
  <c r="H101"/>
  <c r="G101"/>
  <c r="F101"/>
  <c r="D101"/>
  <c r="B101"/>
  <c r="H100"/>
  <c r="G100"/>
  <c r="F100"/>
  <c r="D100"/>
  <c r="B100"/>
  <c r="H99"/>
  <c r="G99"/>
  <c r="F99"/>
  <c r="D99"/>
  <c r="B99"/>
  <c r="H98"/>
  <c r="G98"/>
  <c r="F98"/>
  <c r="D98"/>
  <c r="B98"/>
  <c r="H97"/>
  <c r="G97"/>
  <c r="F97"/>
  <c r="D97"/>
  <c r="B97"/>
  <c r="H96"/>
  <c r="G96"/>
  <c r="F96"/>
  <c r="D96"/>
  <c r="B96"/>
  <c r="H95"/>
  <c r="G95"/>
  <c r="F95"/>
  <c r="D95"/>
  <c r="B95"/>
  <c r="H94"/>
  <c r="G94"/>
  <c r="F94"/>
  <c r="D94"/>
  <c r="B94"/>
  <c r="H93"/>
  <c r="G93"/>
  <c r="F93"/>
  <c r="D93"/>
  <c r="B93"/>
  <c r="H92"/>
  <c r="G92"/>
  <c r="F92"/>
  <c r="D92"/>
  <c r="B92"/>
  <c r="H91"/>
  <c r="G91"/>
  <c r="F91"/>
  <c r="D91"/>
  <c r="B91"/>
  <c r="H90"/>
  <c r="G90"/>
  <c r="F90"/>
  <c r="D90"/>
  <c r="B90"/>
  <c r="H89"/>
  <c r="G89"/>
  <c r="F89"/>
  <c r="D89"/>
  <c r="B89"/>
  <c r="H88"/>
  <c r="G88"/>
  <c r="F88"/>
  <c r="D88"/>
  <c r="B88"/>
  <c r="H87"/>
  <c r="G87"/>
  <c r="F87"/>
  <c r="D87"/>
  <c r="B87"/>
  <c r="H86"/>
  <c r="G86"/>
  <c r="F86"/>
  <c r="D86"/>
  <c r="B86"/>
  <c r="H85"/>
  <c r="G85"/>
  <c r="F85"/>
  <c r="D85"/>
  <c r="B85"/>
  <c r="H84"/>
  <c r="G84"/>
  <c r="F84"/>
  <c r="D84"/>
  <c r="B84"/>
  <c r="H83"/>
  <c r="G83"/>
  <c r="F83"/>
  <c r="D83"/>
  <c r="B83"/>
  <c r="H82"/>
  <c r="G82"/>
  <c r="F82"/>
  <c r="D82"/>
  <c r="B82"/>
  <c r="H81"/>
  <c r="G81"/>
  <c r="F81"/>
  <c r="D81"/>
  <c r="B81"/>
  <c r="H80"/>
  <c r="G80"/>
  <c r="F80"/>
  <c r="D80"/>
  <c r="B80"/>
  <c r="H79"/>
  <c r="G79"/>
  <c r="F79"/>
  <c r="D79"/>
  <c r="B79"/>
  <c r="H78"/>
  <c r="G78"/>
  <c r="F78"/>
  <c r="D78"/>
  <c r="B78"/>
  <c r="H77"/>
  <c r="G77"/>
  <c r="F77"/>
  <c r="D77"/>
  <c r="B77"/>
  <c r="H76"/>
  <c r="G76"/>
  <c r="F76"/>
  <c r="D76"/>
  <c r="B76"/>
  <c r="H75"/>
  <c r="G75"/>
  <c r="F75"/>
  <c r="D75"/>
  <c r="B75"/>
  <c r="H74"/>
  <c r="G74"/>
  <c r="F74"/>
  <c r="D74"/>
  <c r="B74"/>
  <c r="H73"/>
  <c r="G73"/>
  <c r="F73"/>
  <c r="D73"/>
  <c r="B73"/>
  <c r="H72"/>
  <c r="G72"/>
  <c r="F72"/>
  <c r="D72"/>
  <c r="B72"/>
  <c r="H71"/>
  <c r="G71"/>
  <c r="F71"/>
  <c r="D71"/>
  <c r="B71"/>
  <c r="H70"/>
  <c r="G70"/>
  <c r="F70"/>
  <c r="D70"/>
  <c r="B70"/>
  <c r="H69"/>
  <c r="G69"/>
  <c r="F69"/>
  <c r="D69"/>
  <c r="B69"/>
  <c r="H68"/>
  <c r="G68"/>
  <c r="F68"/>
  <c r="D68"/>
  <c r="B68"/>
  <c r="H67"/>
  <c r="G67"/>
  <c r="F67"/>
  <c r="D67"/>
  <c r="B67"/>
  <c r="H66"/>
  <c r="G66"/>
  <c r="F66"/>
  <c r="D66"/>
  <c r="B66"/>
  <c r="H65"/>
  <c r="G65"/>
  <c r="F65"/>
  <c r="D65"/>
  <c r="B65"/>
  <c r="H64"/>
  <c r="G64"/>
  <c r="F64"/>
  <c r="D64"/>
  <c r="B64"/>
  <c r="H63"/>
  <c r="G63"/>
  <c r="F63"/>
  <c r="D63"/>
  <c r="B63"/>
  <c r="H62"/>
  <c r="G62"/>
  <c r="F62"/>
  <c r="D62"/>
  <c r="B62"/>
  <c r="H61"/>
  <c r="G61"/>
  <c r="F61"/>
  <c r="D61"/>
  <c r="B61"/>
  <c r="H60"/>
  <c r="G60"/>
  <c r="F60"/>
  <c r="D60"/>
  <c r="B60"/>
  <c r="H59"/>
  <c r="G59"/>
  <c r="F59"/>
  <c r="D59"/>
  <c r="B59"/>
  <c r="H58"/>
  <c r="G58"/>
  <c r="F58"/>
  <c r="D58"/>
  <c r="B58"/>
  <c r="H57"/>
  <c r="G57"/>
  <c r="F57"/>
  <c r="D57"/>
  <c r="B57"/>
  <c r="H56"/>
  <c r="G56"/>
  <c r="F56"/>
  <c r="D56"/>
  <c r="B56"/>
  <c r="H55"/>
  <c r="G55"/>
  <c r="F55"/>
  <c r="D55"/>
  <c r="B55"/>
  <c r="H54"/>
  <c r="G54"/>
  <c r="F54"/>
  <c r="D54"/>
  <c r="B54"/>
  <c r="H53"/>
  <c r="G53"/>
  <c r="F53"/>
  <c r="D53"/>
  <c r="B53"/>
  <c r="H52"/>
  <c r="G52"/>
  <c r="F52"/>
  <c r="D52"/>
  <c r="B52"/>
  <c r="H51"/>
  <c r="G51"/>
  <c r="F51"/>
  <c r="D51"/>
  <c r="B51"/>
  <c r="H50"/>
  <c r="G50"/>
  <c r="F50"/>
  <c r="D50"/>
  <c r="B50"/>
  <c r="H49"/>
  <c r="G49"/>
  <c r="F49"/>
  <c r="D49"/>
  <c r="B49"/>
  <c r="H48"/>
  <c r="G48"/>
  <c r="F48"/>
  <c r="D48"/>
  <c r="B48"/>
  <c r="H47"/>
  <c r="G47"/>
  <c r="F47"/>
  <c r="D47"/>
  <c r="B47"/>
  <c r="H46"/>
  <c r="G46"/>
  <c r="F46"/>
  <c r="D46"/>
  <c r="B46"/>
  <c r="H45"/>
  <c r="G45"/>
  <c r="F45"/>
  <c r="D45"/>
  <c r="B45"/>
  <c r="H44"/>
  <c r="G44"/>
  <c r="F44"/>
  <c r="D44"/>
  <c r="B44"/>
  <c r="H43"/>
  <c r="G43"/>
  <c r="F43"/>
  <c r="D43"/>
  <c r="B43"/>
  <c r="H42"/>
  <c r="G42"/>
  <c r="F42"/>
  <c r="D42"/>
  <c r="B42"/>
  <c r="H41"/>
  <c r="G41"/>
  <c r="F41"/>
  <c r="D41"/>
  <c r="B41"/>
  <c r="H40"/>
  <c r="G40"/>
  <c r="F40"/>
  <c r="D40"/>
  <c r="B40"/>
  <c r="H39"/>
  <c r="G39"/>
  <c r="F39"/>
  <c r="D39"/>
  <c r="B39"/>
  <c r="H38"/>
  <c r="G38"/>
  <c r="F38"/>
  <c r="D38"/>
  <c r="B38"/>
  <c r="H37"/>
  <c r="G37"/>
  <c r="F37"/>
  <c r="D37"/>
  <c r="B37"/>
  <c r="H36"/>
  <c r="G36"/>
  <c r="F36"/>
  <c r="D36"/>
  <c r="B36"/>
  <c r="H35"/>
  <c r="G35"/>
  <c r="F35"/>
  <c r="D35"/>
  <c r="B35"/>
  <c r="H34"/>
  <c r="G34"/>
  <c r="F34"/>
  <c r="D34"/>
  <c r="B34"/>
  <c r="H33"/>
  <c r="G33"/>
  <c r="F33"/>
  <c r="D33"/>
  <c r="B33"/>
  <c r="H32"/>
  <c r="G32"/>
  <c r="F32"/>
  <c r="D32"/>
  <c r="B32"/>
  <c r="H31"/>
  <c r="G31"/>
  <c r="F31"/>
  <c r="D31"/>
  <c r="B31"/>
  <c r="H30"/>
  <c r="G30"/>
  <c r="F30"/>
  <c r="D30"/>
  <c r="B30"/>
  <c r="H29"/>
  <c r="G29"/>
  <c r="F29"/>
  <c r="D29"/>
  <c r="B29"/>
  <c r="H28"/>
  <c r="G28"/>
  <c r="F28"/>
  <c r="D28"/>
  <c r="B28"/>
  <c r="H27"/>
  <c r="G27"/>
  <c r="F27"/>
  <c r="D27"/>
  <c r="B27"/>
  <c r="H26"/>
  <c r="G26"/>
  <c r="F26"/>
  <c r="D26"/>
  <c r="B26"/>
  <c r="H25"/>
  <c r="G25"/>
  <c r="F25"/>
  <c r="D25"/>
  <c r="B25"/>
  <c r="H24"/>
  <c r="G24"/>
  <c r="F24"/>
  <c r="D24"/>
  <c r="B24"/>
  <c r="H23"/>
  <c r="G23"/>
  <c r="F23"/>
  <c r="D23"/>
  <c r="B23"/>
  <c r="H22"/>
  <c r="G22"/>
  <c r="F22"/>
  <c r="D22"/>
  <c r="B22"/>
  <c r="H21"/>
  <c r="G21"/>
  <c r="F21"/>
  <c r="D21"/>
  <c r="B21"/>
  <c r="H20"/>
  <c r="G20"/>
  <c r="F20"/>
  <c r="D20"/>
  <c r="B20"/>
  <c r="H19"/>
  <c r="G19"/>
  <c r="F19"/>
  <c r="D19"/>
  <c r="B19"/>
  <c r="H18"/>
  <c r="G18"/>
  <c r="F18"/>
  <c r="D18"/>
  <c r="B18"/>
  <c r="H17"/>
  <c r="G17"/>
  <c r="F17"/>
  <c r="D17"/>
  <c r="B17"/>
  <c r="H16"/>
  <c r="G16"/>
  <c r="F16"/>
  <c r="D16"/>
  <c r="B16"/>
  <c r="H15"/>
  <c r="G15"/>
  <c r="F15"/>
  <c r="D15"/>
  <c r="B15"/>
  <c r="H14"/>
  <c r="G14"/>
  <c r="F14"/>
  <c r="D14"/>
  <c r="B14"/>
  <c r="H13"/>
  <c r="G13"/>
  <c r="F13"/>
  <c r="D13"/>
  <c r="B13"/>
  <c r="H12"/>
  <c r="G12"/>
  <c r="F12"/>
  <c r="D12"/>
  <c r="B12"/>
  <c r="H11"/>
  <c r="G11"/>
  <c r="F11"/>
  <c r="D11"/>
  <c r="B11"/>
  <c r="H10"/>
  <c r="G10"/>
  <c r="F10"/>
  <c r="D10"/>
  <c r="B10"/>
  <c r="H9"/>
  <c r="G9"/>
  <c r="F9"/>
  <c r="D9"/>
  <c r="B9"/>
  <c r="H8"/>
  <c r="G8"/>
  <c r="F8"/>
  <c r="D8"/>
  <c r="B8"/>
  <c r="H7"/>
  <c r="G7"/>
  <c r="F7"/>
  <c r="D7"/>
  <c r="B7"/>
  <c r="H6"/>
  <c r="G6"/>
  <c r="F6"/>
  <c r="D6"/>
  <c r="B6"/>
  <c r="H5"/>
  <c r="G5"/>
  <c r="F5"/>
  <c r="D5"/>
  <c r="B5"/>
  <c r="H4"/>
  <c r="G4"/>
  <c r="F4"/>
  <c r="D4"/>
  <c r="B4"/>
  <c r="H3"/>
  <c r="G3"/>
  <c r="F3"/>
  <c r="D3"/>
  <c r="B3"/>
</calcChain>
</file>

<file path=xl/sharedStrings.xml><?xml version="1.0" encoding="utf-8"?>
<sst xmlns="http://schemas.openxmlformats.org/spreadsheetml/2006/main" count="111" uniqueCount="12">
  <si>
    <t>编号</t>
  </si>
  <si>
    <t>姓名</t>
  </si>
  <si>
    <t>性别</t>
  </si>
  <si>
    <t>民族</t>
  </si>
  <si>
    <t>毕业学校</t>
  </si>
  <si>
    <t>学历学位</t>
  </si>
  <si>
    <t>任教学段</t>
  </si>
  <si>
    <t>任教科目</t>
  </si>
  <si>
    <t>女</t>
    <phoneticPr fontId="3" type="noConversion"/>
  </si>
  <si>
    <t>女</t>
    <phoneticPr fontId="3" type="noConversion"/>
  </si>
  <si>
    <t>男</t>
    <phoneticPr fontId="3" type="noConversion"/>
  </si>
  <si>
    <t>象州县2018年特岗教师招聘网上报名审核通过名单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</si>
</sst>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"/>
  <sheetViews>
    <sheetView tabSelected="1" workbookViewId="0">
      <selection activeCell="E9" sqref="E9"/>
    </sheetView>
  </sheetViews>
  <sheetFormatPr defaultRowHeight="13.5"/>
  <cols>
    <col min="1" max="1" width="4.875" style="7" customWidth="1"/>
    <col min="2" max="2" width="7.5" style="7" customWidth="1"/>
    <col min="3" max="3" width="6.625" customWidth="1"/>
    <col min="4" max="4" width="6.625" style="8" customWidth="1"/>
    <col min="5" max="5" width="24.75" style="9" customWidth="1"/>
    <col min="6" max="8" width="11.5" style="7" customWidth="1"/>
  </cols>
  <sheetData>
    <row r="1" spans="1:8" ht="27.75" customHeight="1">
      <c r="A1" s="10" t="s">
        <v>11</v>
      </c>
      <c r="B1" s="10"/>
      <c r="C1" s="10"/>
      <c r="D1" s="10"/>
      <c r="E1" s="10"/>
      <c r="F1" s="10"/>
      <c r="G1" s="10"/>
      <c r="H1" s="10"/>
    </row>
    <row r="2" spans="1:8" ht="29.25" customHeight="1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1" t="s">
        <v>5</v>
      </c>
      <c r="G2" s="5" t="s">
        <v>6</v>
      </c>
      <c r="H2" s="1" t="s">
        <v>7</v>
      </c>
    </row>
    <row r="3" spans="1:8" ht="20.25" customHeight="1">
      <c r="A3" s="1">
        <v>1</v>
      </c>
      <c r="B3" s="1" t="str">
        <f>"苏小清"</f>
        <v>苏小清</v>
      </c>
      <c r="C3" s="6" t="s">
        <v>8</v>
      </c>
      <c r="D3" s="3" t="str">
        <f>"瑶族"</f>
        <v>瑶族</v>
      </c>
      <c r="E3" s="4" t="str">
        <f>"南宁地区教育学院语文教育"</f>
        <v>南宁地区教育学院语文教育</v>
      </c>
      <c r="F3" s="1" t="str">
        <f>"专科无学位"</f>
        <v>专科无学位</v>
      </c>
      <c r="G3" s="1" t="str">
        <f t="shared" ref="G3:G66" si="0">"小学"</f>
        <v>小学</v>
      </c>
      <c r="H3" s="1" t="str">
        <f t="shared" ref="H3:H44" si="1">"102:语文"</f>
        <v>102:语文</v>
      </c>
    </row>
    <row r="4" spans="1:8" ht="20.25" customHeight="1">
      <c r="A4" s="1">
        <v>2</v>
      </c>
      <c r="B4" s="1" t="str">
        <f>"覃丹虹"</f>
        <v>覃丹虹</v>
      </c>
      <c r="C4" s="6" t="s">
        <v>9</v>
      </c>
      <c r="D4" s="3" t="str">
        <f t="shared" ref="D4:D11" si="2">"壮族"</f>
        <v>壮族</v>
      </c>
      <c r="E4" s="4" t="str">
        <f>"广西大学行健文理学院广告学"</f>
        <v>广西大学行健文理学院广告学</v>
      </c>
      <c r="F4" s="1" t="str">
        <f t="shared" ref="F4:F11" si="3">"本科学士"</f>
        <v>本科学士</v>
      </c>
      <c r="G4" s="1" t="str">
        <f t="shared" si="0"/>
        <v>小学</v>
      </c>
      <c r="H4" s="1" t="str">
        <f t="shared" si="1"/>
        <v>102:语文</v>
      </c>
    </row>
    <row r="5" spans="1:8" ht="30" customHeight="1">
      <c r="A5" s="1">
        <v>3</v>
      </c>
      <c r="B5" s="1" t="str">
        <f>"王玉兰"</f>
        <v>王玉兰</v>
      </c>
      <c r="C5" s="6" t="s">
        <v>9</v>
      </c>
      <c r="D5" s="3" t="str">
        <f t="shared" si="2"/>
        <v>壮族</v>
      </c>
      <c r="E5" s="4" t="str">
        <f>"广西师范大学农学"</f>
        <v>广西师范大学农学</v>
      </c>
      <c r="F5" s="1" t="str">
        <f t="shared" si="3"/>
        <v>本科学士</v>
      </c>
      <c r="G5" s="1" t="str">
        <f t="shared" si="0"/>
        <v>小学</v>
      </c>
      <c r="H5" s="1" t="str">
        <f t="shared" si="1"/>
        <v>102:语文</v>
      </c>
    </row>
    <row r="6" spans="1:8" ht="20.25" customHeight="1">
      <c r="A6" s="1">
        <v>4</v>
      </c>
      <c r="B6" s="1" t="str">
        <f>"何莹莹"</f>
        <v>何莹莹</v>
      </c>
      <c r="C6" s="6" t="s">
        <v>9</v>
      </c>
      <c r="D6" s="3" t="str">
        <f t="shared" si="2"/>
        <v>壮族</v>
      </c>
      <c r="E6" s="4" t="str">
        <f>"江苏师范大学汉语言文学"</f>
        <v>江苏师范大学汉语言文学</v>
      </c>
      <c r="F6" s="1" t="str">
        <f t="shared" si="3"/>
        <v>本科学士</v>
      </c>
      <c r="G6" s="1" t="str">
        <f t="shared" si="0"/>
        <v>小学</v>
      </c>
      <c r="H6" s="1" t="str">
        <f t="shared" si="1"/>
        <v>102:语文</v>
      </c>
    </row>
    <row r="7" spans="1:8" ht="20.25" customHeight="1">
      <c r="A7" s="1">
        <v>5</v>
      </c>
      <c r="B7" s="1" t="str">
        <f>"周素宇"</f>
        <v>周素宇</v>
      </c>
      <c r="C7" s="6" t="s">
        <v>9</v>
      </c>
      <c r="D7" s="3" t="str">
        <f t="shared" si="2"/>
        <v>壮族</v>
      </c>
      <c r="E7" s="4" t="str">
        <f>"广西师范学院视觉传达设计"</f>
        <v>广西师范学院视觉传达设计</v>
      </c>
      <c r="F7" s="1" t="str">
        <f t="shared" si="3"/>
        <v>本科学士</v>
      </c>
      <c r="G7" s="1" t="str">
        <f t="shared" si="0"/>
        <v>小学</v>
      </c>
      <c r="H7" s="1" t="str">
        <f t="shared" si="1"/>
        <v>102:语文</v>
      </c>
    </row>
    <row r="8" spans="1:8" ht="20.25" customHeight="1">
      <c r="A8" s="1">
        <v>6</v>
      </c>
      <c r="B8" s="1" t="str">
        <f>"黄婷"</f>
        <v>黄婷</v>
      </c>
      <c r="C8" s="6" t="s">
        <v>9</v>
      </c>
      <c r="D8" s="3" t="str">
        <f t="shared" si="2"/>
        <v>壮族</v>
      </c>
      <c r="E8" s="4" t="str">
        <f>"桂林电子科技大学信息科技学院财务管理"</f>
        <v>桂林电子科技大学信息科技学院财务管理</v>
      </c>
      <c r="F8" s="1" t="str">
        <f t="shared" si="3"/>
        <v>本科学士</v>
      </c>
      <c r="G8" s="1" t="str">
        <f t="shared" si="0"/>
        <v>小学</v>
      </c>
      <c r="H8" s="1" t="str">
        <f t="shared" si="1"/>
        <v>102:语文</v>
      </c>
    </row>
    <row r="9" spans="1:8" ht="18.75" customHeight="1">
      <c r="A9" s="1">
        <v>7</v>
      </c>
      <c r="B9" s="1" t="str">
        <f>"廖敬之"</f>
        <v>廖敬之</v>
      </c>
      <c r="C9" s="6" t="s">
        <v>9</v>
      </c>
      <c r="D9" s="3" t="str">
        <f t="shared" si="2"/>
        <v>壮族</v>
      </c>
      <c r="E9" s="4" t="str">
        <f>"桂林医学院市场营销"</f>
        <v>桂林医学院市场营销</v>
      </c>
      <c r="F9" s="1" t="str">
        <f t="shared" si="3"/>
        <v>本科学士</v>
      </c>
      <c r="G9" s="1" t="str">
        <f t="shared" si="0"/>
        <v>小学</v>
      </c>
      <c r="H9" s="1" t="str">
        <f t="shared" si="1"/>
        <v>102:语文</v>
      </c>
    </row>
    <row r="10" spans="1:8" ht="18.75" customHeight="1">
      <c r="A10" s="1">
        <v>8</v>
      </c>
      <c r="B10" s="1" t="str">
        <f>"陈春燕"</f>
        <v>陈春燕</v>
      </c>
      <c r="C10" s="6" t="s">
        <v>9</v>
      </c>
      <c r="D10" s="3" t="str">
        <f t="shared" si="2"/>
        <v>壮族</v>
      </c>
      <c r="E10" s="4" t="str">
        <f>"南阳师范学院财务管理"</f>
        <v>南阳师范学院财务管理</v>
      </c>
      <c r="F10" s="1" t="str">
        <f t="shared" si="3"/>
        <v>本科学士</v>
      </c>
      <c r="G10" s="1" t="str">
        <f t="shared" si="0"/>
        <v>小学</v>
      </c>
      <c r="H10" s="1" t="str">
        <f t="shared" si="1"/>
        <v>102:语文</v>
      </c>
    </row>
    <row r="11" spans="1:8" ht="18.75" customHeight="1">
      <c r="A11" s="1">
        <v>9</v>
      </c>
      <c r="B11" s="1" t="str">
        <f>"覃小和"</f>
        <v>覃小和</v>
      </c>
      <c r="C11" s="6" t="s">
        <v>9</v>
      </c>
      <c r="D11" s="3" t="str">
        <f t="shared" si="2"/>
        <v>壮族</v>
      </c>
      <c r="E11" s="4" t="str">
        <f>"广西财经学院物流管理"</f>
        <v>广西财经学院物流管理</v>
      </c>
      <c r="F11" s="1" t="str">
        <f t="shared" si="3"/>
        <v>本科学士</v>
      </c>
      <c r="G11" s="1" t="str">
        <f t="shared" si="0"/>
        <v>小学</v>
      </c>
      <c r="H11" s="1" t="str">
        <f t="shared" si="1"/>
        <v>102:语文</v>
      </c>
    </row>
    <row r="12" spans="1:8" ht="18.75" customHeight="1">
      <c r="A12" s="1">
        <v>10</v>
      </c>
      <c r="B12" s="1" t="str">
        <f>"梁田"</f>
        <v>梁田</v>
      </c>
      <c r="C12" s="6" t="s">
        <v>10</v>
      </c>
      <c r="D12" s="3" t="str">
        <f>"汉族"</f>
        <v>汉族</v>
      </c>
      <c r="E12" s="4" t="str">
        <f>"广西科技师范学院思想政治教育"</f>
        <v>广西科技师范学院思想政治教育</v>
      </c>
      <c r="F12" s="1" t="str">
        <f>"专科学士"</f>
        <v>专科学士</v>
      </c>
      <c r="G12" s="1" t="str">
        <f t="shared" si="0"/>
        <v>小学</v>
      </c>
      <c r="H12" s="1" t="str">
        <f t="shared" si="1"/>
        <v>102:语文</v>
      </c>
    </row>
    <row r="13" spans="1:8" ht="18.75" customHeight="1">
      <c r="A13" s="1">
        <v>11</v>
      </c>
      <c r="B13" s="1" t="str">
        <f>"邓玉苗"</f>
        <v>邓玉苗</v>
      </c>
      <c r="C13" s="6" t="s">
        <v>9</v>
      </c>
      <c r="D13" s="3" t="str">
        <f>"瑶族"</f>
        <v>瑶族</v>
      </c>
      <c r="E13" s="4" t="str">
        <f>"广西外国语学院汉语国际教育"</f>
        <v>广西外国语学院汉语国际教育</v>
      </c>
      <c r="F13" s="1" t="str">
        <f>"本科学士"</f>
        <v>本科学士</v>
      </c>
      <c r="G13" s="1" t="str">
        <f t="shared" si="0"/>
        <v>小学</v>
      </c>
      <c r="H13" s="1" t="str">
        <f t="shared" si="1"/>
        <v>102:语文</v>
      </c>
    </row>
    <row r="14" spans="1:8" ht="18.75" customHeight="1">
      <c r="A14" s="1">
        <v>12</v>
      </c>
      <c r="B14" s="1" t="str">
        <f>"安诺"</f>
        <v>安诺</v>
      </c>
      <c r="C14" s="6" t="s">
        <v>9</v>
      </c>
      <c r="D14" s="3" t="str">
        <f>"汉族"</f>
        <v>汉族</v>
      </c>
      <c r="E14" s="4" t="str">
        <f>"广西科技大学物流管理"</f>
        <v>广西科技大学物流管理</v>
      </c>
      <c r="F14" s="1" t="str">
        <f>"本科学士"</f>
        <v>本科学士</v>
      </c>
      <c r="G14" s="1" t="str">
        <f t="shared" si="0"/>
        <v>小学</v>
      </c>
      <c r="H14" s="1" t="str">
        <f t="shared" si="1"/>
        <v>102:语文</v>
      </c>
    </row>
    <row r="15" spans="1:8" ht="18.75" customHeight="1">
      <c r="A15" s="1">
        <v>13</v>
      </c>
      <c r="B15" s="1" t="str">
        <f>"潘晓吟"</f>
        <v>潘晓吟</v>
      </c>
      <c r="C15" s="6" t="s">
        <v>9</v>
      </c>
      <c r="D15" s="3" t="str">
        <f t="shared" ref="D15:D25" si="4">"壮族"</f>
        <v>壮族</v>
      </c>
      <c r="E15" s="4" t="str">
        <f>"广西科技师范学院综合文科教育"</f>
        <v>广西科技师范学院综合文科教育</v>
      </c>
      <c r="F15" s="1" t="str">
        <f>"专科无学位"</f>
        <v>专科无学位</v>
      </c>
      <c r="G15" s="1" t="str">
        <f t="shared" si="0"/>
        <v>小学</v>
      </c>
      <c r="H15" s="1" t="str">
        <f t="shared" si="1"/>
        <v>102:语文</v>
      </c>
    </row>
    <row r="16" spans="1:8" ht="18.75" customHeight="1">
      <c r="A16" s="1">
        <v>14</v>
      </c>
      <c r="B16" s="1" t="str">
        <f>"罗燕婷"</f>
        <v>罗燕婷</v>
      </c>
      <c r="C16" s="6" t="s">
        <v>9</v>
      </c>
      <c r="D16" s="3" t="str">
        <f t="shared" si="4"/>
        <v>壮族</v>
      </c>
      <c r="E16" s="4" t="str">
        <f>"泉州师范学院电子商务"</f>
        <v>泉州师范学院电子商务</v>
      </c>
      <c r="F16" s="1" t="str">
        <f>"本科学士"</f>
        <v>本科学士</v>
      </c>
      <c r="G16" s="1" t="str">
        <f t="shared" si="0"/>
        <v>小学</v>
      </c>
      <c r="H16" s="1" t="str">
        <f t="shared" si="1"/>
        <v>102:语文</v>
      </c>
    </row>
    <row r="17" spans="1:8" ht="18.75" customHeight="1">
      <c r="A17" s="1">
        <v>15</v>
      </c>
      <c r="B17" s="1" t="str">
        <f>"陈芳娜"</f>
        <v>陈芳娜</v>
      </c>
      <c r="C17" s="6" t="s">
        <v>9</v>
      </c>
      <c r="D17" s="3" t="str">
        <f t="shared" si="4"/>
        <v>壮族</v>
      </c>
      <c r="E17" s="4" t="str">
        <f>"梧州学院汉语言文学"</f>
        <v>梧州学院汉语言文学</v>
      </c>
      <c r="F17" s="1" t="str">
        <f>"本科学士"</f>
        <v>本科学士</v>
      </c>
      <c r="G17" s="1" t="str">
        <f t="shared" si="0"/>
        <v>小学</v>
      </c>
      <c r="H17" s="1" t="str">
        <f t="shared" si="1"/>
        <v>102:语文</v>
      </c>
    </row>
    <row r="18" spans="1:8" ht="18.75" customHeight="1">
      <c r="A18" s="1">
        <v>16</v>
      </c>
      <c r="B18" s="1" t="str">
        <f>"陈曦"</f>
        <v>陈曦</v>
      </c>
      <c r="C18" s="6" t="s">
        <v>9</v>
      </c>
      <c r="D18" s="3" t="str">
        <f t="shared" si="4"/>
        <v>壮族</v>
      </c>
      <c r="E18" s="4" t="str">
        <f>"桂林理工大学日语"</f>
        <v>桂林理工大学日语</v>
      </c>
      <c r="F18" s="1" t="str">
        <f>"本科学士"</f>
        <v>本科学士</v>
      </c>
      <c r="G18" s="1" t="str">
        <f t="shared" si="0"/>
        <v>小学</v>
      </c>
      <c r="H18" s="1" t="str">
        <f t="shared" si="1"/>
        <v>102:语文</v>
      </c>
    </row>
    <row r="19" spans="1:8" ht="18.75" customHeight="1">
      <c r="A19" s="1">
        <v>17</v>
      </c>
      <c r="B19" s="1" t="str">
        <f>"覃燕玲"</f>
        <v>覃燕玲</v>
      </c>
      <c r="C19" s="6" t="s">
        <v>9</v>
      </c>
      <c r="D19" s="3" t="str">
        <f t="shared" si="4"/>
        <v>壮族</v>
      </c>
      <c r="E19" s="4" t="str">
        <f>"广西师范学院广告学职教师资"</f>
        <v>广西师范学院广告学职教师资</v>
      </c>
      <c r="F19" s="1" t="str">
        <f>"本科学士"</f>
        <v>本科学士</v>
      </c>
      <c r="G19" s="1" t="str">
        <f t="shared" si="0"/>
        <v>小学</v>
      </c>
      <c r="H19" s="1" t="str">
        <f t="shared" si="1"/>
        <v>102:语文</v>
      </c>
    </row>
    <row r="20" spans="1:8" ht="18.75" customHeight="1">
      <c r="A20" s="1">
        <v>18</v>
      </c>
      <c r="B20" s="1" t="str">
        <f>"覃桂晨"</f>
        <v>覃桂晨</v>
      </c>
      <c r="C20" s="6" t="s">
        <v>9</v>
      </c>
      <c r="D20" s="3" t="str">
        <f t="shared" si="4"/>
        <v>壮族</v>
      </c>
      <c r="E20" s="4" t="str">
        <f>"广西幼儿师范高等专科学校学前教育"</f>
        <v>广西幼儿师范高等专科学校学前教育</v>
      </c>
      <c r="F20" s="1" t="str">
        <f>"专科学士"</f>
        <v>专科学士</v>
      </c>
      <c r="G20" s="1" t="str">
        <f t="shared" si="0"/>
        <v>小学</v>
      </c>
      <c r="H20" s="1" t="str">
        <f t="shared" si="1"/>
        <v>102:语文</v>
      </c>
    </row>
    <row r="21" spans="1:8" ht="18.75" customHeight="1">
      <c r="A21" s="1">
        <v>19</v>
      </c>
      <c r="B21" s="1" t="str">
        <f>"廖薇薇"</f>
        <v>廖薇薇</v>
      </c>
      <c r="C21" s="6" t="s">
        <v>9</v>
      </c>
      <c r="D21" s="3" t="str">
        <f t="shared" si="4"/>
        <v>壮族</v>
      </c>
      <c r="E21" s="4" t="str">
        <f>"广西大学行健文理学院会计学"</f>
        <v>广西大学行健文理学院会计学</v>
      </c>
      <c r="F21" s="1" t="str">
        <f>"本科学士"</f>
        <v>本科学士</v>
      </c>
      <c r="G21" s="1" t="str">
        <f t="shared" si="0"/>
        <v>小学</v>
      </c>
      <c r="H21" s="1" t="str">
        <f t="shared" si="1"/>
        <v>102:语文</v>
      </c>
    </row>
    <row r="22" spans="1:8" ht="18.75" customHeight="1">
      <c r="A22" s="1">
        <v>20</v>
      </c>
      <c r="B22" s="1" t="str">
        <f>"廖芬香"</f>
        <v>廖芬香</v>
      </c>
      <c r="C22" s="6" t="s">
        <v>9</v>
      </c>
      <c r="D22" s="3" t="str">
        <f t="shared" si="4"/>
        <v>壮族</v>
      </c>
      <c r="E22" s="4" t="str">
        <f>"广西财经学院保险学"</f>
        <v>广西财经学院保险学</v>
      </c>
      <c r="F22" s="1" t="str">
        <f>"本科学士"</f>
        <v>本科学士</v>
      </c>
      <c r="G22" s="1" t="str">
        <f t="shared" si="0"/>
        <v>小学</v>
      </c>
      <c r="H22" s="1" t="str">
        <f t="shared" si="1"/>
        <v>102:语文</v>
      </c>
    </row>
    <row r="23" spans="1:8" ht="18.75" customHeight="1">
      <c r="A23" s="1">
        <v>21</v>
      </c>
      <c r="B23" s="1" t="str">
        <f>"黄旋"</f>
        <v>黄旋</v>
      </c>
      <c r="C23" s="6" t="s">
        <v>9</v>
      </c>
      <c r="D23" s="3" t="str">
        <f t="shared" si="4"/>
        <v>壮族</v>
      </c>
      <c r="E23" s="4" t="str">
        <f>"广西师范学院环境科学"</f>
        <v>广西师范学院环境科学</v>
      </c>
      <c r="F23" s="1" t="str">
        <f>"本科学士"</f>
        <v>本科学士</v>
      </c>
      <c r="G23" s="1" t="str">
        <f t="shared" si="0"/>
        <v>小学</v>
      </c>
      <c r="H23" s="1" t="str">
        <f t="shared" si="1"/>
        <v>102:语文</v>
      </c>
    </row>
    <row r="24" spans="1:8" ht="18.75" customHeight="1">
      <c r="A24" s="1">
        <v>22</v>
      </c>
      <c r="B24" s="1" t="str">
        <f>"潘桂花"</f>
        <v>潘桂花</v>
      </c>
      <c r="C24" s="6" t="s">
        <v>9</v>
      </c>
      <c r="D24" s="3" t="str">
        <f t="shared" si="4"/>
        <v>壮族</v>
      </c>
      <c r="E24" s="4" t="str">
        <f>"广西科技师范学院小学教育"</f>
        <v>广西科技师范学院小学教育</v>
      </c>
      <c r="F24" s="1" t="str">
        <f>"专科学士"</f>
        <v>专科学士</v>
      </c>
      <c r="G24" s="1" t="str">
        <f t="shared" si="0"/>
        <v>小学</v>
      </c>
      <c r="H24" s="1" t="str">
        <f t="shared" si="1"/>
        <v>102:语文</v>
      </c>
    </row>
    <row r="25" spans="1:8" ht="18.75" customHeight="1">
      <c r="A25" s="1">
        <v>23</v>
      </c>
      <c r="B25" s="1" t="str">
        <f>"覃相颖"</f>
        <v>覃相颖</v>
      </c>
      <c r="C25" s="6" t="s">
        <v>9</v>
      </c>
      <c r="D25" s="3" t="str">
        <f t="shared" si="4"/>
        <v>壮族</v>
      </c>
      <c r="E25" s="4" t="str">
        <f>"青岛农业大学国际经济与贸易"</f>
        <v>青岛农业大学国际经济与贸易</v>
      </c>
      <c r="F25" s="1" t="str">
        <f>"本科学士"</f>
        <v>本科学士</v>
      </c>
      <c r="G25" s="1" t="str">
        <f t="shared" si="0"/>
        <v>小学</v>
      </c>
      <c r="H25" s="1" t="str">
        <f t="shared" si="1"/>
        <v>102:语文</v>
      </c>
    </row>
    <row r="26" spans="1:8" ht="18.75" customHeight="1">
      <c r="A26" s="1">
        <v>24</v>
      </c>
      <c r="B26" s="1" t="str">
        <f>"张萍"</f>
        <v>张萍</v>
      </c>
      <c r="C26" s="6" t="s">
        <v>9</v>
      </c>
      <c r="D26" s="3" t="str">
        <f>"汉族"</f>
        <v>汉族</v>
      </c>
      <c r="E26" s="4" t="str">
        <f>"广西科技师范学院汉语"</f>
        <v>广西科技师范学院汉语</v>
      </c>
      <c r="F26" s="1" t="str">
        <f>"专科无学位"</f>
        <v>专科无学位</v>
      </c>
      <c r="G26" s="1" t="str">
        <f t="shared" si="0"/>
        <v>小学</v>
      </c>
      <c r="H26" s="1" t="str">
        <f t="shared" si="1"/>
        <v>102:语文</v>
      </c>
    </row>
    <row r="27" spans="1:8" ht="18.75" customHeight="1">
      <c r="A27" s="1">
        <v>25</v>
      </c>
      <c r="B27" s="1" t="str">
        <f>"罗姿姿"</f>
        <v>罗姿姿</v>
      </c>
      <c r="C27" s="6" t="s">
        <v>9</v>
      </c>
      <c r="D27" s="3" t="str">
        <f>"壮族"</f>
        <v>壮族</v>
      </c>
      <c r="E27" s="4" t="str">
        <f>"广西民族大学中国少数民族语言文学"</f>
        <v>广西民族大学中国少数民族语言文学</v>
      </c>
      <c r="F27" s="1" t="str">
        <f>"本科学士"</f>
        <v>本科学士</v>
      </c>
      <c r="G27" s="1" t="str">
        <f t="shared" si="0"/>
        <v>小学</v>
      </c>
      <c r="H27" s="1" t="str">
        <f t="shared" si="1"/>
        <v>102:语文</v>
      </c>
    </row>
    <row r="28" spans="1:8" ht="19.5" customHeight="1">
      <c r="A28" s="1">
        <v>26</v>
      </c>
      <c r="B28" s="1" t="str">
        <f>"覃娟"</f>
        <v>覃娟</v>
      </c>
      <c r="C28" s="6" t="s">
        <v>9</v>
      </c>
      <c r="D28" s="3" t="str">
        <f>"壮族"</f>
        <v>壮族</v>
      </c>
      <c r="E28" s="4" t="str">
        <f>"河池学院汉语国际教育"</f>
        <v>河池学院汉语国际教育</v>
      </c>
      <c r="F28" s="1" t="str">
        <f>"本科学士"</f>
        <v>本科学士</v>
      </c>
      <c r="G28" s="1" t="str">
        <f t="shared" si="0"/>
        <v>小学</v>
      </c>
      <c r="H28" s="1" t="str">
        <f t="shared" si="1"/>
        <v>102:语文</v>
      </c>
    </row>
    <row r="29" spans="1:8" ht="19.5" customHeight="1">
      <c r="A29" s="1">
        <v>27</v>
      </c>
      <c r="B29" s="1" t="str">
        <f>"韦翠莲"</f>
        <v>韦翠莲</v>
      </c>
      <c r="C29" s="6" t="s">
        <v>9</v>
      </c>
      <c r="D29" s="3" t="str">
        <f>"壮族"</f>
        <v>壮族</v>
      </c>
      <c r="E29" s="4" t="str">
        <f>"广西师范大学会计学"</f>
        <v>广西师范大学会计学</v>
      </c>
      <c r="F29" s="1" t="str">
        <f>"本科学士"</f>
        <v>本科学士</v>
      </c>
      <c r="G29" s="1" t="str">
        <f t="shared" si="0"/>
        <v>小学</v>
      </c>
      <c r="H29" s="1" t="str">
        <f t="shared" si="1"/>
        <v>102:语文</v>
      </c>
    </row>
    <row r="30" spans="1:8" ht="19.5" customHeight="1">
      <c r="A30" s="1">
        <v>28</v>
      </c>
      <c r="B30" s="1" t="str">
        <f>"韦彬娜"</f>
        <v>韦彬娜</v>
      </c>
      <c r="C30" s="6" t="s">
        <v>9</v>
      </c>
      <c r="D30" s="3" t="str">
        <f>"壮族"</f>
        <v>壮族</v>
      </c>
      <c r="E30" s="4" t="str">
        <f>"广西玉林师范学院法学"</f>
        <v>广西玉林师范学院法学</v>
      </c>
      <c r="F30" s="1" t="str">
        <f>"本科学士"</f>
        <v>本科学士</v>
      </c>
      <c r="G30" s="1" t="str">
        <f t="shared" si="0"/>
        <v>小学</v>
      </c>
      <c r="H30" s="1" t="str">
        <f t="shared" si="1"/>
        <v>102:语文</v>
      </c>
    </row>
    <row r="31" spans="1:8" ht="19.5" customHeight="1">
      <c r="A31" s="1">
        <v>29</v>
      </c>
      <c r="B31" s="1" t="str">
        <f>"梁丽莹"</f>
        <v>梁丽莹</v>
      </c>
      <c r="C31" s="6" t="s">
        <v>9</v>
      </c>
      <c r="D31" s="3" t="str">
        <f>"壮族"</f>
        <v>壮族</v>
      </c>
      <c r="E31" s="4" t="str">
        <f>"百色学院汉语"</f>
        <v>百色学院汉语</v>
      </c>
      <c r="F31" s="1" t="str">
        <f>"专科无学位"</f>
        <v>专科无学位</v>
      </c>
      <c r="G31" s="1" t="str">
        <f t="shared" si="0"/>
        <v>小学</v>
      </c>
      <c r="H31" s="1" t="str">
        <f t="shared" si="1"/>
        <v>102:语文</v>
      </c>
    </row>
    <row r="32" spans="1:8" ht="19.5" customHeight="1">
      <c r="A32" s="1">
        <v>30</v>
      </c>
      <c r="B32" s="1" t="str">
        <f>"汤媛"</f>
        <v>汤媛</v>
      </c>
      <c r="C32" s="6" t="s">
        <v>9</v>
      </c>
      <c r="D32" s="3" t="str">
        <f>"汉族"</f>
        <v>汉族</v>
      </c>
      <c r="E32" s="4" t="str">
        <f>"吉首大学市场营销"</f>
        <v>吉首大学市场营销</v>
      </c>
      <c r="F32" s="1" t="str">
        <f>"本科学士"</f>
        <v>本科学士</v>
      </c>
      <c r="G32" s="1" t="str">
        <f t="shared" si="0"/>
        <v>小学</v>
      </c>
      <c r="H32" s="1" t="str">
        <f t="shared" si="1"/>
        <v>102:语文</v>
      </c>
    </row>
    <row r="33" spans="1:8" ht="19.5" customHeight="1">
      <c r="A33" s="1">
        <v>31</v>
      </c>
      <c r="B33" s="1" t="str">
        <f>"黄琼"</f>
        <v>黄琼</v>
      </c>
      <c r="C33" s="6" t="s">
        <v>9</v>
      </c>
      <c r="D33" s="3" t="str">
        <f>"壮族"</f>
        <v>壮族</v>
      </c>
      <c r="E33" s="4" t="str">
        <f>"百色学院人文教育"</f>
        <v>百色学院人文教育</v>
      </c>
      <c r="F33" s="1" t="str">
        <f>"本科学士"</f>
        <v>本科学士</v>
      </c>
      <c r="G33" s="1" t="str">
        <f t="shared" si="0"/>
        <v>小学</v>
      </c>
      <c r="H33" s="1" t="str">
        <f t="shared" si="1"/>
        <v>102:语文</v>
      </c>
    </row>
    <row r="34" spans="1:8" ht="19.5" customHeight="1">
      <c r="A34" s="1">
        <v>32</v>
      </c>
      <c r="B34" s="1" t="str">
        <f>"孙丹丹"</f>
        <v>孙丹丹</v>
      </c>
      <c r="C34" s="6" t="s">
        <v>9</v>
      </c>
      <c r="D34" s="3" t="str">
        <f>"汉族"</f>
        <v>汉族</v>
      </c>
      <c r="E34" s="4" t="str">
        <f>"长沙职业技术学院特殊教育"</f>
        <v>长沙职业技术学院特殊教育</v>
      </c>
      <c r="F34" s="1" t="str">
        <f>"专科无学位"</f>
        <v>专科无学位</v>
      </c>
      <c r="G34" s="1" t="str">
        <f t="shared" si="0"/>
        <v>小学</v>
      </c>
      <c r="H34" s="1" t="str">
        <f t="shared" si="1"/>
        <v>102:语文</v>
      </c>
    </row>
    <row r="35" spans="1:8" ht="19.5" customHeight="1">
      <c r="A35" s="1">
        <v>33</v>
      </c>
      <c r="B35" s="1" t="str">
        <f>"梁宇晴"</f>
        <v>梁宇晴</v>
      </c>
      <c r="C35" s="6" t="s">
        <v>9</v>
      </c>
      <c r="D35" s="3" t="str">
        <f>"壮族"</f>
        <v>壮族</v>
      </c>
      <c r="E35" s="4" t="str">
        <f>"广西百色学院人文教育"</f>
        <v>广西百色学院人文教育</v>
      </c>
      <c r="F35" s="1" t="str">
        <f>"本科学士"</f>
        <v>本科学士</v>
      </c>
      <c r="G35" s="1" t="str">
        <f t="shared" si="0"/>
        <v>小学</v>
      </c>
      <c r="H35" s="1" t="str">
        <f t="shared" si="1"/>
        <v>102:语文</v>
      </c>
    </row>
    <row r="36" spans="1:8" ht="19.5" customHeight="1">
      <c r="A36" s="1">
        <v>34</v>
      </c>
      <c r="B36" s="1" t="str">
        <f>"黄利芬"</f>
        <v>黄利芬</v>
      </c>
      <c r="C36" s="6" t="s">
        <v>9</v>
      </c>
      <c r="D36" s="3" t="str">
        <f>"壮族"</f>
        <v>壮族</v>
      </c>
      <c r="E36" s="4" t="str">
        <f>"广西科技师范学院汉语"</f>
        <v>广西科技师范学院汉语</v>
      </c>
      <c r="F36" s="1" t="str">
        <f>"专科无学位"</f>
        <v>专科无学位</v>
      </c>
      <c r="G36" s="1" t="str">
        <f t="shared" si="0"/>
        <v>小学</v>
      </c>
      <c r="H36" s="1" t="str">
        <f t="shared" si="1"/>
        <v>102:语文</v>
      </c>
    </row>
    <row r="37" spans="1:8" ht="19.5" customHeight="1">
      <c r="A37" s="1">
        <v>35</v>
      </c>
      <c r="B37" s="1" t="str">
        <f>"覃露欢"</f>
        <v>覃露欢</v>
      </c>
      <c r="C37" s="6" t="s">
        <v>9</v>
      </c>
      <c r="D37" s="3" t="str">
        <f>"壮族"</f>
        <v>壮族</v>
      </c>
      <c r="E37" s="4" t="str">
        <f>"闽南师范大学编辑出版学"</f>
        <v>闽南师范大学编辑出版学</v>
      </c>
      <c r="F37" s="1" t="str">
        <f>"本科学士"</f>
        <v>本科学士</v>
      </c>
      <c r="G37" s="1" t="str">
        <f t="shared" si="0"/>
        <v>小学</v>
      </c>
      <c r="H37" s="1" t="str">
        <f t="shared" si="1"/>
        <v>102:语文</v>
      </c>
    </row>
    <row r="38" spans="1:8" ht="19.5" customHeight="1">
      <c r="A38" s="1">
        <v>36</v>
      </c>
      <c r="B38" s="1" t="str">
        <f>"曾可可"</f>
        <v>曾可可</v>
      </c>
      <c r="C38" s="6" t="s">
        <v>9</v>
      </c>
      <c r="D38" s="3" t="str">
        <f>"汉族"</f>
        <v>汉族</v>
      </c>
      <c r="E38" s="4" t="str">
        <f>"河池学院汉语言文学文秘方向"</f>
        <v>河池学院汉语言文学文秘方向</v>
      </c>
      <c r="F38" s="1" t="str">
        <f>"本科学士"</f>
        <v>本科学士</v>
      </c>
      <c r="G38" s="1" t="str">
        <f t="shared" si="0"/>
        <v>小学</v>
      </c>
      <c r="H38" s="1" t="str">
        <f t="shared" si="1"/>
        <v>102:语文</v>
      </c>
    </row>
    <row r="39" spans="1:8" ht="19.5" customHeight="1">
      <c r="A39" s="1">
        <v>37</v>
      </c>
      <c r="B39" s="1" t="str">
        <f>"覃文凤"</f>
        <v>覃文凤</v>
      </c>
      <c r="C39" s="6" t="s">
        <v>9</v>
      </c>
      <c r="D39" s="3" t="str">
        <f>"壮族"</f>
        <v>壮族</v>
      </c>
      <c r="E39" s="4" t="str">
        <f>"湖北民族学院编辑出版"</f>
        <v>湖北民族学院编辑出版</v>
      </c>
      <c r="F39" s="1" t="str">
        <f>"本科学士"</f>
        <v>本科学士</v>
      </c>
      <c r="G39" s="1" t="str">
        <f t="shared" si="0"/>
        <v>小学</v>
      </c>
      <c r="H39" s="1" t="str">
        <f t="shared" si="1"/>
        <v>102:语文</v>
      </c>
    </row>
    <row r="40" spans="1:8" ht="19.5" customHeight="1">
      <c r="A40" s="1">
        <v>38</v>
      </c>
      <c r="B40" s="1" t="str">
        <f>"韦金位"</f>
        <v>韦金位</v>
      </c>
      <c r="C40" s="6" t="s">
        <v>9</v>
      </c>
      <c r="D40" s="3" t="str">
        <f>"壮族"</f>
        <v>壮族</v>
      </c>
      <c r="E40" s="4" t="str">
        <f>"广西科技师范学院语文教育"</f>
        <v>广西科技师范学院语文教育</v>
      </c>
      <c r="F40" s="1" t="str">
        <f>"专科无学位"</f>
        <v>专科无学位</v>
      </c>
      <c r="G40" s="1" t="str">
        <f t="shared" si="0"/>
        <v>小学</v>
      </c>
      <c r="H40" s="1" t="str">
        <f t="shared" si="1"/>
        <v>102:语文</v>
      </c>
    </row>
    <row r="41" spans="1:8" ht="19.5" customHeight="1">
      <c r="A41" s="1">
        <v>39</v>
      </c>
      <c r="B41" s="1" t="str">
        <f>"韦佳慧"</f>
        <v>韦佳慧</v>
      </c>
      <c r="C41" s="6" t="s">
        <v>9</v>
      </c>
      <c r="D41" s="3" t="str">
        <f>"壮族"</f>
        <v>壮族</v>
      </c>
      <c r="E41" s="4" t="str">
        <f>"桂林电子科技大学公共事业管理"</f>
        <v>桂林电子科技大学公共事业管理</v>
      </c>
      <c r="F41" s="1" t="str">
        <f>"本科学士"</f>
        <v>本科学士</v>
      </c>
      <c r="G41" s="1" t="str">
        <f t="shared" si="0"/>
        <v>小学</v>
      </c>
      <c r="H41" s="1" t="str">
        <f t="shared" si="1"/>
        <v>102:语文</v>
      </c>
    </row>
    <row r="42" spans="1:8" ht="19.5" customHeight="1">
      <c r="A42" s="1">
        <v>40</v>
      </c>
      <c r="B42" s="1" t="str">
        <f>"何燕"</f>
        <v>何燕</v>
      </c>
      <c r="C42" s="6" t="s">
        <v>9</v>
      </c>
      <c r="D42" s="3" t="str">
        <f>"汉族"</f>
        <v>汉族</v>
      </c>
      <c r="E42" s="4" t="str">
        <f>"广西科技师范学院思想政治教育"</f>
        <v>广西科技师范学院思想政治教育</v>
      </c>
      <c r="F42" s="1" t="str">
        <f>"专科无学位"</f>
        <v>专科无学位</v>
      </c>
      <c r="G42" s="1" t="str">
        <f t="shared" si="0"/>
        <v>小学</v>
      </c>
      <c r="H42" s="1" t="str">
        <f t="shared" si="1"/>
        <v>102:语文</v>
      </c>
    </row>
    <row r="43" spans="1:8" ht="19.5" customHeight="1">
      <c r="A43" s="1">
        <v>41</v>
      </c>
      <c r="B43" s="1" t="str">
        <f>"孟晴"</f>
        <v>孟晴</v>
      </c>
      <c r="C43" s="6" t="s">
        <v>9</v>
      </c>
      <c r="D43" s="3" t="str">
        <f>"壮族"</f>
        <v>壮族</v>
      </c>
      <c r="E43" s="4" t="str">
        <f>"广西现代职业技术学院学前教育"</f>
        <v>广西现代职业技术学院学前教育</v>
      </c>
      <c r="F43" s="1" t="str">
        <f>"专科无学位"</f>
        <v>专科无学位</v>
      </c>
      <c r="G43" s="1" t="str">
        <f t="shared" si="0"/>
        <v>小学</v>
      </c>
      <c r="H43" s="1" t="str">
        <f t="shared" si="1"/>
        <v>102:语文</v>
      </c>
    </row>
    <row r="44" spans="1:8" ht="19.5" customHeight="1">
      <c r="A44" s="1">
        <v>42</v>
      </c>
      <c r="B44" s="1" t="str">
        <f>"韦思宇"</f>
        <v>韦思宇</v>
      </c>
      <c r="C44" s="6" t="s">
        <v>9</v>
      </c>
      <c r="D44" s="3" t="str">
        <f>"壮族"</f>
        <v>壮族</v>
      </c>
      <c r="E44" s="4" t="str">
        <f>"湖北民族学院法学"</f>
        <v>湖北民族学院法学</v>
      </c>
      <c r="F44" s="1" t="str">
        <f t="shared" ref="F44:F53" si="5">"本科学士"</f>
        <v>本科学士</v>
      </c>
      <c r="G44" s="1" t="str">
        <f t="shared" si="0"/>
        <v>小学</v>
      </c>
      <c r="H44" s="1" t="str">
        <f t="shared" si="1"/>
        <v>102:语文</v>
      </c>
    </row>
    <row r="45" spans="1:8" ht="19.5" customHeight="1">
      <c r="A45" s="1">
        <v>43</v>
      </c>
      <c r="B45" s="1" t="str">
        <f>"覃春玉"</f>
        <v>覃春玉</v>
      </c>
      <c r="C45" s="6" t="s">
        <v>9</v>
      </c>
      <c r="D45" s="3" t="str">
        <f>"壮族"</f>
        <v>壮族</v>
      </c>
      <c r="E45" s="4" t="str">
        <f>"广西财经学院国际经济与贸易"</f>
        <v>广西财经学院国际经济与贸易</v>
      </c>
      <c r="F45" s="1" t="str">
        <f t="shared" si="5"/>
        <v>本科学士</v>
      </c>
      <c r="G45" s="1" t="str">
        <f t="shared" si="0"/>
        <v>小学</v>
      </c>
      <c r="H45" s="1" t="str">
        <f t="shared" ref="H45:H74" si="6">"103:数学"</f>
        <v>103:数学</v>
      </c>
    </row>
    <row r="46" spans="1:8" ht="19.5" customHeight="1">
      <c r="A46" s="1">
        <v>44</v>
      </c>
      <c r="B46" s="1" t="str">
        <f>"周晓玲"</f>
        <v>周晓玲</v>
      </c>
      <c r="C46" s="6" t="s">
        <v>9</v>
      </c>
      <c r="D46" s="3" t="str">
        <f>"壮族"</f>
        <v>壮族</v>
      </c>
      <c r="E46" s="4" t="str">
        <f>"梧州学院工商管理"</f>
        <v>梧州学院工商管理</v>
      </c>
      <c r="F46" s="1" t="str">
        <f t="shared" si="5"/>
        <v>本科学士</v>
      </c>
      <c r="G46" s="1" t="str">
        <f t="shared" si="0"/>
        <v>小学</v>
      </c>
      <c r="H46" s="1" t="str">
        <f t="shared" si="6"/>
        <v>103:数学</v>
      </c>
    </row>
    <row r="47" spans="1:8" ht="19.5" customHeight="1">
      <c r="A47" s="1">
        <v>45</v>
      </c>
      <c r="B47" s="1" t="str">
        <f>"覃梦丽"</f>
        <v>覃梦丽</v>
      </c>
      <c r="C47" s="6" t="s">
        <v>9</v>
      </c>
      <c r="D47" s="3" t="str">
        <f>"壮族"</f>
        <v>壮族</v>
      </c>
      <c r="E47" s="4" t="str">
        <f>"广西师范大学教育技术学"</f>
        <v>广西师范大学教育技术学</v>
      </c>
      <c r="F47" s="1" t="str">
        <f t="shared" si="5"/>
        <v>本科学士</v>
      </c>
      <c r="G47" s="1" t="str">
        <f t="shared" si="0"/>
        <v>小学</v>
      </c>
      <c r="H47" s="1" t="str">
        <f t="shared" si="6"/>
        <v>103:数学</v>
      </c>
    </row>
    <row r="48" spans="1:8" ht="19.5" customHeight="1">
      <c r="A48" s="1">
        <v>46</v>
      </c>
      <c r="B48" s="1" t="str">
        <f>"赵飞"</f>
        <v>赵飞</v>
      </c>
      <c r="C48" s="6" t="s">
        <v>10</v>
      </c>
      <c r="D48" s="3" t="str">
        <f>"汉族"</f>
        <v>汉族</v>
      </c>
      <c r="E48" s="4" t="str">
        <f>"桂林理工大学博文管理学院自动化"</f>
        <v>桂林理工大学博文管理学院自动化</v>
      </c>
      <c r="F48" s="1" t="str">
        <f t="shared" si="5"/>
        <v>本科学士</v>
      </c>
      <c r="G48" s="1" t="str">
        <f t="shared" si="0"/>
        <v>小学</v>
      </c>
      <c r="H48" s="1" t="str">
        <f t="shared" si="6"/>
        <v>103:数学</v>
      </c>
    </row>
    <row r="49" spans="1:8" ht="19.5" customHeight="1">
      <c r="A49" s="1">
        <v>47</v>
      </c>
      <c r="B49" s="1" t="str">
        <f>"郭嘉璐"</f>
        <v>郭嘉璐</v>
      </c>
      <c r="C49" s="6" t="s">
        <v>9</v>
      </c>
      <c r="D49" s="3" t="str">
        <f>"汉族"</f>
        <v>汉族</v>
      </c>
      <c r="E49" s="4" t="str">
        <f>"广西大学水产养殖学"</f>
        <v>广西大学水产养殖学</v>
      </c>
      <c r="F49" s="1" t="str">
        <f t="shared" si="5"/>
        <v>本科学士</v>
      </c>
      <c r="G49" s="1" t="str">
        <f t="shared" si="0"/>
        <v>小学</v>
      </c>
      <c r="H49" s="1" t="str">
        <f t="shared" si="6"/>
        <v>103:数学</v>
      </c>
    </row>
    <row r="50" spans="1:8" ht="19.5" customHeight="1">
      <c r="A50" s="1">
        <v>48</v>
      </c>
      <c r="B50" s="1" t="str">
        <f>"谢金利"</f>
        <v>谢金利</v>
      </c>
      <c r="C50" s="6" t="s">
        <v>9</v>
      </c>
      <c r="D50" s="3" t="str">
        <f>"壮族"</f>
        <v>壮族</v>
      </c>
      <c r="E50" s="4" t="str">
        <f>"潍坊学院园林"</f>
        <v>潍坊学院园林</v>
      </c>
      <c r="F50" s="1" t="str">
        <f t="shared" si="5"/>
        <v>本科学士</v>
      </c>
      <c r="G50" s="1" t="str">
        <f t="shared" si="0"/>
        <v>小学</v>
      </c>
      <c r="H50" s="1" t="str">
        <f t="shared" si="6"/>
        <v>103:数学</v>
      </c>
    </row>
    <row r="51" spans="1:8" ht="19.5" customHeight="1">
      <c r="A51" s="1">
        <v>49</v>
      </c>
      <c r="B51" s="1" t="str">
        <f>"覃丽"</f>
        <v>覃丽</v>
      </c>
      <c r="C51" s="6" t="s">
        <v>9</v>
      </c>
      <c r="D51" s="3" t="str">
        <f>"壮族"</f>
        <v>壮族</v>
      </c>
      <c r="E51" s="4" t="str">
        <f>"中南民族大学医学信息工程"</f>
        <v>中南民族大学医学信息工程</v>
      </c>
      <c r="F51" s="1" t="str">
        <f t="shared" si="5"/>
        <v>本科学士</v>
      </c>
      <c r="G51" s="1" t="str">
        <f t="shared" si="0"/>
        <v>小学</v>
      </c>
      <c r="H51" s="1" t="str">
        <f t="shared" si="6"/>
        <v>103:数学</v>
      </c>
    </row>
    <row r="52" spans="1:8" ht="19.5" customHeight="1">
      <c r="A52" s="1">
        <v>50</v>
      </c>
      <c r="B52" s="1" t="str">
        <f>"覃爱玲"</f>
        <v>覃爱玲</v>
      </c>
      <c r="C52" s="6" t="s">
        <v>9</v>
      </c>
      <c r="D52" s="3" t="str">
        <f>"壮族"</f>
        <v>壮族</v>
      </c>
      <c r="E52" s="4" t="str">
        <f>"广西民族大学电子信息工程"</f>
        <v>广西民族大学电子信息工程</v>
      </c>
      <c r="F52" s="1" t="str">
        <f t="shared" si="5"/>
        <v>本科学士</v>
      </c>
      <c r="G52" s="1" t="str">
        <f t="shared" si="0"/>
        <v>小学</v>
      </c>
      <c r="H52" s="1" t="str">
        <f t="shared" si="6"/>
        <v>103:数学</v>
      </c>
    </row>
    <row r="53" spans="1:8" ht="19.5" customHeight="1">
      <c r="A53" s="1">
        <v>51</v>
      </c>
      <c r="B53" s="1" t="str">
        <f>"覃晓云"</f>
        <v>覃晓云</v>
      </c>
      <c r="C53" s="6" t="s">
        <v>9</v>
      </c>
      <c r="D53" s="3" t="str">
        <f>"壮族"</f>
        <v>壮族</v>
      </c>
      <c r="E53" s="4" t="str">
        <f>"广西师范大学信息与计算科学"</f>
        <v>广西师范大学信息与计算科学</v>
      </c>
      <c r="F53" s="1" t="str">
        <f t="shared" si="5"/>
        <v>本科学士</v>
      </c>
      <c r="G53" s="1" t="str">
        <f t="shared" si="0"/>
        <v>小学</v>
      </c>
      <c r="H53" s="1" t="str">
        <f t="shared" si="6"/>
        <v>103:数学</v>
      </c>
    </row>
    <row r="54" spans="1:8" ht="19.5" customHeight="1">
      <c r="A54" s="1">
        <v>52</v>
      </c>
      <c r="B54" s="1" t="str">
        <f>"蔡湘鹏"</f>
        <v>蔡湘鹏</v>
      </c>
      <c r="C54" s="6" t="s">
        <v>10</v>
      </c>
      <c r="D54" s="3" t="str">
        <f>"汉族"</f>
        <v>汉族</v>
      </c>
      <c r="E54" s="4" t="str">
        <f>"广西科技师范学院小学教育"</f>
        <v>广西科技师范学院小学教育</v>
      </c>
      <c r="F54" s="1" t="str">
        <f>"专科无学位"</f>
        <v>专科无学位</v>
      </c>
      <c r="G54" s="1" t="str">
        <f t="shared" si="0"/>
        <v>小学</v>
      </c>
      <c r="H54" s="1" t="str">
        <f t="shared" si="6"/>
        <v>103:数学</v>
      </c>
    </row>
    <row r="55" spans="1:8" ht="19.5" customHeight="1">
      <c r="A55" s="1">
        <v>53</v>
      </c>
      <c r="B55" s="1" t="str">
        <f>"左莹"</f>
        <v>左莹</v>
      </c>
      <c r="C55" s="6" t="s">
        <v>9</v>
      </c>
      <c r="D55" s="3" t="str">
        <f>"壮族"</f>
        <v>壮族</v>
      </c>
      <c r="E55" s="4" t="str">
        <f>"福建农林大学金山学院财务管理"</f>
        <v>福建农林大学金山学院财务管理</v>
      </c>
      <c r="F55" s="1" t="str">
        <f>"本科学士"</f>
        <v>本科学士</v>
      </c>
      <c r="G55" s="1" t="str">
        <f t="shared" si="0"/>
        <v>小学</v>
      </c>
      <c r="H55" s="1" t="str">
        <f t="shared" si="6"/>
        <v>103:数学</v>
      </c>
    </row>
    <row r="56" spans="1:8" ht="19.5" customHeight="1">
      <c r="A56" s="1">
        <v>54</v>
      </c>
      <c r="B56" s="1" t="str">
        <f>"黄夕丁"</f>
        <v>黄夕丁</v>
      </c>
      <c r="C56" s="6" t="s">
        <v>9</v>
      </c>
      <c r="D56" s="3" t="str">
        <f>"壮族"</f>
        <v>壮族</v>
      </c>
      <c r="E56" s="4" t="str">
        <f>"柳州师范高等专科学校数学教育"</f>
        <v>柳州师范高等专科学校数学教育</v>
      </c>
      <c r="F56" s="1" t="str">
        <f>"专科无学位"</f>
        <v>专科无学位</v>
      </c>
      <c r="G56" s="1" t="str">
        <f t="shared" si="0"/>
        <v>小学</v>
      </c>
      <c r="H56" s="1" t="str">
        <f t="shared" si="6"/>
        <v>103:数学</v>
      </c>
    </row>
    <row r="57" spans="1:8" ht="19.5" customHeight="1">
      <c r="A57" s="1">
        <v>55</v>
      </c>
      <c r="B57" s="1" t="str">
        <f>"莫春玲"</f>
        <v>莫春玲</v>
      </c>
      <c r="C57" s="6" t="s">
        <v>9</v>
      </c>
      <c r="D57" s="3" t="str">
        <f>"壮族"</f>
        <v>壮族</v>
      </c>
      <c r="E57" s="4" t="str">
        <f>"玉林师范学院电子商务"</f>
        <v>玉林师范学院电子商务</v>
      </c>
      <c r="F57" s="1" t="str">
        <f>"本科学士"</f>
        <v>本科学士</v>
      </c>
      <c r="G57" s="1" t="str">
        <f t="shared" si="0"/>
        <v>小学</v>
      </c>
      <c r="H57" s="1" t="str">
        <f t="shared" si="6"/>
        <v>103:数学</v>
      </c>
    </row>
    <row r="58" spans="1:8" ht="19.5" customHeight="1">
      <c r="A58" s="1">
        <v>56</v>
      </c>
      <c r="B58" s="1" t="str">
        <f>"覃珍玲"</f>
        <v>覃珍玲</v>
      </c>
      <c r="C58" s="6" t="s">
        <v>9</v>
      </c>
      <c r="D58" s="3" t="str">
        <f>"壮族"</f>
        <v>壮族</v>
      </c>
      <c r="E58" s="4" t="str">
        <f>"河池学院统计学"</f>
        <v>河池学院统计学</v>
      </c>
      <c r="F58" s="1" t="str">
        <f>"本科学士"</f>
        <v>本科学士</v>
      </c>
      <c r="G58" s="1" t="str">
        <f t="shared" si="0"/>
        <v>小学</v>
      </c>
      <c r="H58" s="1" t="str">
        <f t="shared" si="6"/>
        <v>103:数学</v>
      </c>
    </row>
    <row r="59" spans="1:8" ht="20.25" customHeight="1">
      <c r="A59" s="1">
        <v>57</v>
      </c>
      <c r="B59" s="1" t="str">
        <f>"黄钰棋"</f>
        <v>黄钰棋</v>
      </c>
      <c r="C59" s="6" t="s">
        <v>10</v>
      </c>
      <c r="D59" s="3" t="str">
        <f>"仫佬族"</f>
        <v>仫佬族</v>
      </c>
      <c r="E59" s="4" t="str">
        <f>"广西外国语学院国际经济与贸易"</f>
        <v>广西外国语学院国际经济与贸易</v>
      </c>
      <c r="F59" s="1" t="str">
        <f>"本科学士"</f>
        <v>本科学士</v>
      </c>
      <c r="G59" s="1" t="str">
        <f t="shared" si="0"/>
        <v>小学</v>
      </c>
      <c r="H59" s="1" t="str">
        <f t="shared" si="6"/>
        <v>103:数学</v>
      </c>
    </row>
    <row r="60" spans="1:8" ht="20.25" customHeight="1">
      <c r="A60" s="1">
        <v>58</v>
      </c>
      <c r="B60" s="1" t="str">
        <f>"覃金英"</f>
        <v>覃金英</v>
      </c>
      <c r="C60" s="6" t="s">
        <v>9</v>
      </c>
      <c r="D60" s="3" t="str">
        <f>""</f>
        <v/>
      </c>
      <c r="E60" s="4" t="str">
        <f>"玉林师范学院学前教育"</f>
        <v>玉林师范学院学前教育</v>
      </c>
      <c r="F60" s="1" t="str">
        <f>"本科学士"</f>
        <v>本科学士</v>
      </c>
      <c r="G60" s="1" t="str">
        <f t="shared" si="0"/>
        <v>小学</v>
      </c>
      <c r="H60" s="1" t="str">
        <f t="shared" si="6"/>
        <v>103:数学</v>
      </c>
    </row>
    <row r="61" spans="1:8" ht="28.5" customHeight="1">
      <c r="A61" s="1">
        <v>59</v>
      </c>
      <c r="B61" s="1" t="str">
        <f>"覃福康"</f>
        <v>覃福康</v>
      </c>
      <c r="C61" s="6" t="s">
        <v>10</v>
      </c>
      <c r="D61" s="3" t="str">
        <f t="shared" ref="D61:D67" si="7">"壮族"</f>
        <v>壮族</v>
      </c>
      <c r="E61" s="4" t="str">
        <f>"天津科技大学过程装备与控制工程"</f>
        <v>天津科技大学过程装备与控制工程</v>
      </c>
      <c r="F61" s="1" t="str">
        <f>"本科学士"</f>
        <v>本科学士</v>
      </c>
      <c r="G61" s="1" t="str">
        <f t="shared" si="0"/>
        <v>小学</v>
      </c>
      <c r="H61" s="1" t="str">
        <f t="shared" si="6"/>
        <v>103:数学</v>
      </c>
    </row>
    <row r="62" spans="1:8" ht="20.25" customHeight="1">
      <c r="A62" s="1">
        <v>60</v>
      </c>
      <c r="B62" s="1" t="str">
        <f>"廖红妮"</f>
        <v>廖红妮</v>
      </c>
      <c r="C62" s="6" t="s">
        <v>9</v>
      </c>
      <c r="D62" s="3" t="str">
        <f t="shared" si="7"/>
        <v>壮族</v>
      </c>
      <c r="E62" s="4" t="str">
        <f>"广西科技师范学院小学数学"</f>
        <v>广西科技师范学院小学数学</v>
      </c>
      <c r="F62" s="1" t="str">
        <f>"专科无学位"</f>
        <v>专科无学位</v>
      </c>
      <c r="G62" s="1" t="str">
        <f t="shared" si="0"/>
        <v>小学</v>
      </c>
      <c r="H62" s="1" t="str">
        <f t="shared" si="6"/>
        <v>103:数学</v>
      </c>
    </row>
    <row r="63" spans="1:8" ht="20.25" customHeight="1">
      <c r="A63" s="1">
        <v>61</v>
      </c>
      <c r="B63" s="1" t="str">
        <f>"覃燕芬"</f>
        <v>覃燕芬</v>
      </c>
      <c r="C63" s="6" t="s">
        <v>9</v>
      </c>
      <c r="D63" s="3" t="str">
        <f t="shared" si="7"/>
        <v>壮族</v>
      </c>
      <c r="E63" s="4" t="str">
        <f>"梧州学院工商管理"</f>
        <v>梧州学院工商管理</v>
      </c>
      <c r="F63" s="1" t="str">
        <f>"本科学士"</f>
        <v>本科学士</v>
      </c>
      <c r="G63" s="1" t="str">
        <f t="shared" si="0"/>
        <v>小学</v>
      </c>
      <c r="H63" s="1" t="str">
        <f t="shared" si="6"/>
        <v>103:数学</v>
      </c>
    </row>
    <row r="64" spans="1:8" ht="25.5" customHeight="1">
      <c r="A64" s="1">
        <v>62</v>
      </c>
      <c r="B64" s="1" t="str">
        <f>"覃梨津"</f>
        <v>覃梨津</v>
      </c>
      <c r="C64" s="6" t="s">
        <v>10</v>
      </c>
      <c r="D64" s="3" t="str">
        <f t="shared" si="7"/>
        <v>壮族</v>
      </c>
      <c r="E64" s="4" t="str">
        <f>"南宁学院电气工程及其自动化"</f>
        <v>南宁学院电气工程及其自动化</v>
      </c>
      <c r="F64" s="1" t="str">
        <f>"本科学士"</f>
        <v>本科学士</v>
      </c>
      <c r="G64" s="1" t="str">
        <f t="shared" si="0"/>
        <v>小学</v>
      </c>
      <c r="H64" s="1" t="str">
        <f t="shared" si="6"/>
        <v>103:数学</v>
      </c>
    </row>
    <row r="65" spans="1:8" ht="20.25" customHeight="1">
      <c r="A65" s="1">
        <v>63</v>
      </c>
      <c r="B65" s="1" t="str">
        <f>"毛寿玲"</f>
        <v>毛寿玲</v>
      </c>
      <c r="C65" s="6" t="s">
        <v>9</v>
      </c>
      <c r="D65" s="3" t="str">
        <f t="shared" si="7"/>
        <v>壮族</v>
      </c>
      <c r="E65" s="4" t="str">
        <f>"广西财经学院工商管理"</f>
        <v>广西财经学院工商管理</v>
      </c>
      <c r="F65" s="1" t="str">
        <f>"本科学士"</f>
        <v>本科学士</v>
      </c>
      <c r="G65" s="1" t="str">
        <f t="shared" si="0"/>
        <v>小学</v>
      </c>
      <c r="H65" s="1" t="str">
        <f t="shared" si="6"/>
        <v>103:数学</v>
      </c>
    </row>
    <row r="66" spans="1:8" ht="27" customHeight="1">
      <c r="A66" s="1">
        <v>64</v>
      </c>
      <c r="B66" s="1" t="str">
        <f>"罗振洪"</f>
        <v>罗振洪</v>
      </c>
      <c r="C66" s="6" t="s">
        <v>10</v>
      </c>
      <c r="D66" s="3" t="str">
        <f t="shared" si="7"/>
        <v>壮族</v>
      </c>
      <c r="E66" s="4" t="str">
        <f>"广西科技师范学院小学全科教育定向免费师范生"</f>
        <v>广西科技师范学院小学全科教育定向免费师范生</v>
      </c>
      <c r="F66" s="1" t="str">
        <f>"专科无学位"</f>
        <v>专科无学位</v>
      </c>
      <c r="G66" s="1" t="str">
        <f t="shared" si="0"/>
        <v>小学</v>
      </c>
      <c r="H66" s="1" t="str">
        <f t="shared" si="6"/>
        <v>103:数学</v>
      </c>
    </row>
    <row r="67" spans="1:8" ht="20.25" customHeight="1">
      <c r="A67" s="1">
        <v>65</v>
      </c>
      <c r="B67" s="1" t="str">
        <f>"韦彩银"</f>
        <v>韦彩银</v>
      </c>
      <c r="C67" s="6" t="s">
        <v>9</v>
      </c>
      <c r="D67" s="3" t="str">
        <f t="shared" si="7"/>
        <v>壮族</v>
      </c>
      <c r="E67" s="4" t="str">
        <f>"广西师范学院小学教育"</f>
        <v>广西师范学院小学教育</v>
      </c>
      <c r="F67" s="1" t="str">
        <f>"专科无学位"</f>
        <v>专科无学位</v>
      </c>
      <c r="G67" s="1" t="str">
        <f t="shared" ref="G67:G95" si="8">"小学"</f>
        <v>小学</v>
      </c>
      <c r="H67" s="1" t="str">
        <f t="shared" si="6"/>
        <v>103:数学</v>
      </c>
    </row>
    <row r="68" spans="1:8" ht="20.25" customHeight="1">
      <c r="A68" s="1">
        <v>66</v>
      </c>
      <c r="B68" s="1" t="str">
        <f>"方飞燕"</f>
        <v>方飞燕</v>
      </c>
      <c r="C68" s="6" t="s">
        <v>9</v>
      </c>
      <c r="D68" s="3" t="str">
        <f>"汉族"</f>
        <v>汉族</v>
      </c>
      <c r="E68" s="4" t="str">
        <f>"钦州学院食品科学与工程"</f>
        <v>钦州学院食品科学与工程</v>
      </c>
      <c r="F68" s="1" t="str">
        <f>"本科学士"</f>
        <v>本科学士</v>
      </c>
      <c r="G68" s="1" t="str">
        <f t="shared" si="8"/>
        <v>小学</v>
      </c>
      <c r="H68" s="1" t="str">
        <f t="shared" si="6"/>
        <v>103:数学</v>
      </c>
    </row>
    <row r="69" spans="1:8" ht="20.25" customHeight="1">
      <c r="A69" s="1">
        <v>67</v>
      </c>
      <c r="B69" s="1" t="str">
        <f>"罗静"</f>
        <v>罗静</v>
      </c>
      <c r="C69" s="6" t="s">
        <v>9</v>
      </c>
      <c r="D69" s="3" t="str">
        <f>"壮族"</f>
        <v>壮族</v>
      </c>
      <c r="E69" s="4" t="str">
        <f>"广西师范学院师园学院市场营销"</f>
        <v>广西师范学院师园学院市场营销</v>
      </c>
      <c r="F69" s="1" t="str">
        <f>"本科学士"</f>
        <v>本科学士</v>
      </c>
      <c r="G69" s="1" t="str">
        <f t="shared" si="8"/>
        <v>小学</v>
      </c>
      <c r="H69" s="1" t="str">
        <f t="shared" si="6"/>
        <v>103:数学</v>
      </c>
    </row>
    <row r="70" spans="1:8" ht="20.25" customHeight="1">
      <c r="A70" s="1">
        <v>68</v>
      </c>
      <c r="B70" s="1" t="str">
        <f>"覃柳宁"</f>
        <v>覃柳宁</v>
      </c>
      <c r="C70" s="6" t="s">
        <v>9</v>
      </c>
      <c r="D70" s="3" t="str">
        <f>"壮族"</f>
        <v>壮族</v>
      </c>
      <c r="E70" s="4" t="str">
        <f>"广西民族大学应用化学"</f>
        <v>广西民族大学应用化学</v>
      </c>
      <c r="F70" s="1" t="str">
        <f>"本科学士"</f>
        <v>本科学士</v>
      </c>
      <c r="G70" s="1" t="str">
        <f t="shared" si="8"/>
        <v>小学</v>
      </c>
      <c r="H70" s="1" t="str">
        <f t="shared" si="6"/>
        <v>103:数学</v>
      </c>
    </row>
    <row r="71" spans="1:8" ht="20.25" customHeight="1">
      <c r="A71" s="1">
        <v>69</v>
      </c>
      <c r="B71" s="1" t="str">
        <f>"覃燕秋"</f>
        <v>覃燕秋</v>
      </c>
      <c r="C71" s="6" t="s">
        <v>9</v>
      </c>
      <c r="D71" s="3" t="str">
        <f>"壮族"</f>
        <v>壮族</v>
      </c>
      <c r="E71" s="4" t="str">
        <f>"玉林师范学院电子信息科学与技术"</f>
        <v>玉林师范学院电子信息科学与技术</v>
      </c>
      <c r="F71" s="1" t="str">
        <f>"本科学士"</f>
        <v>本科学士</v>
      </c>
      <c r="G71" s="1" t="str">
        <f t="shared" si="8"/>
        <v>小学</v>
      </c>
      <c r="H71" s="1" t="str">
        <f t="shared" si="6"/>
        <v>103:数学</v>
      </c>
    </row>
    <row r="72" spans="1:8" ht="20.25" customHeight="1">
      <c r="A72" s="1">
        <v>70</v>
      </c>
      <c r="B72" s="1" t="str">
        <f>"王秋萍"</f>
        <v>王秋萍</v>
      </c>
      <c r="C72" s="6" t="s">
        <v>9</v>
      </c>
      <c r="D72" s="3" t="str">
        <f>"汉族"</f>
        <v>汉族</v>
      </c>
      <c r="E72" s="4" t="str">
        <f>"桂林医学院护理学"</f>
        <v>桂林医学院护理学</v>
      </c>
      <c r="F72" s="1" t="str">
        <f>"本科学士"</f>
        <v>本科学士</v>
      </c>
      <c r="G72" s="1" t="str">
        <f t="shared" si="8"/>
        <v>小学</v>
      </c>
      <c r="H72" s="1" t="str">
        <f t="shared" si="6"/>
        <v>103:数学</v>
      </c>
    </row>
    <row r="73" spans="1:8" ht="20.25" customHeight="1">
      <c r="A73" s="1">
        <v>71</v>
      </c>
      <c r="B73" s="1" t="str">
        <f>"秦现芬"</f>
        <v>秦现芬</v>
      </c>
      <c r="C73" s="6" t="s">
        <v>9</v>
      </c>
      <c r="D73" s="3" t="str">
        <f>"壮族"</f>
        <v>壮族</v>
      </c>
      <c r="E73" s="4" t="str">
        <f>"柳州师范高等专科学校数学教育"</f>
        <v>柳州师范高等专科学校数学教育</v>
      </c>
      <c r="F73" s="1" t="str">
        <f>"专科无学位"</f>
        <v>专科无学位</v>
      </c>
      <c r="G73" s="1" t="str">
        <f t="shared" si="8"/>
        <v>小学</v>
      </c>
      <c r="H73" s="1" t="str">
        <f t="shared" si="6"/>
        <v>103:数学</v>
      </c>
    </row>
    <row r="74" spans="1:8" ht="20.25" customHeight="1">
      <c r="A74" s="1">
        <v>72</v>
      </c>
      <c r="B74" s="1" t="str">
        <f>"张惠宁"</f>
        <v>张惠宁</v>
      </c>
      <c r="C74" s="6" t="s">
        <v>9</v>
      </c>
      <c r="D74" s="3" t="str">
        <f>"壮族"</f>
        <v>壮族</v>
      </c>
      <c r="E74" s="4" t="str">
        <f>"广西民族师范学院化学工程与工艺"</f>
        <v>广西民族师范学院化学工程与工艺</v>
      </c>
      <c r="F74" s="1" t="str">
        <f>"本科学士"</f>
        <v>本科学士</v>
      </c>
      <c r="G74" s="1" t="str">
        <f t="shared" si="8"/>
        <v>小学</v>
      </c>
      <c r="H74" s="1" t="str">
        <f t="shared" si="6"/>
        <v>103:数学</v>
      </c>
    </row>
    <row r="75" spans="1:8" ht="20.25" customHeight="1">
      <c r="A75" s="1">
        <v>73</v>
      </c>
      <c r="B75" s="1" t="str">
        <f>"刘艳"</f>
        <v>刘艳</v>
      </c>
      <c r="C75" s="6" t="s">
        <v>9</v>
      </c>
      <c r="D75" s="3" t="str">
        <f>"壮族"</f>
        <v>壮族</v>
      </c>
      <c r="E75" s="4" t="str">
        <f>"梧州学院英语"</f>
        <v>梧州学院英语</v>
      </c>
      <c r="F75" s="1" t="str">
        <f>"本科学士"</f>
        <v>本科学士</v>
      </c>
      <c r="G75" s="1" t="str">
        <f t="shared" si="8"/>
        <v>小学</v>
      </c>
      <c r="H75" s="1" t="str">
        <f>"104:英语"</f>
        <v>104:英语</v>
      </c>
    </row>
    <row r="76" spans="1:8" ht="20.25" customHeight="1">
      <c r="A76" s="1">
        <v>74</v>
      </c>
      <c r="B76" s="1" t="str">
        <f>"陆维"</f>
        <v>陆维</v>
      </c>
      <c r="C76" s="6" t="s">
        <v>9</v>
      </c>
      <c r="D76" s="3" t="str">
        <f>"苗族"</f>
        <v>苗族</v>
      </c>
      <c r="E76" s="4" t="str">
        <f>"广西民族师范学院商务英语"</f>
        <v>广西民族师范学院商务英语</v>
      </c>
      <c r="F76" s="1" t="str">
        <f>"本科学士"</f>
        <v>本科学士</v>
      </c>
      <c r="G76" s="1" t="str">
        <f t="shared" si="8"/>
        <v>小学</v>
      </c>
      <c r="H76" s="1" t="str">
        <f>"104:英语"</f>
        <v>104:英语</v>
      </c>
    </row>
    <row r="77" spans="1:8" ht="20.25" customHeight="1">
      <c r="A77" s="1">
        <v>75</v>
      </c>
      <c r="B77" s="1" t="str">
        <f>"李张燕"</f>
        <v>李张燕</v>
      </c>
      <c r="C77" s="6" t="s">
        <v>9</v>
      </c>
      <c r="D77" s="3" t="str">
        <f>"壮族"</f>
        <v>壮族</v>
      </c>
      <c r="E77" s="4" t="str">
        <f>"广西教育学院英语教育"</f>
        <v>广西教育学院英语教育</v>
      </c>
      <c r="F77" s="1" t="str">
        <f>"专科无学位"</f>
        <v>专科无学位</v>
      </c>
      <c r="G77" s="1" t="str">
        <f t="shared" si="8"/>
        <v>小学</v>
      </c>
      <c r="H77" s="1" t="str">
        <f>"104:英语"</f>
        <v>104:英语</v>
      </c>
    </row>
    <row r="78" spans="1:8" ht="20.25" customHeight="1">
      <c r="A78" s="1">
        <v>76</v>
      </c>
      <c r="B78" s="1" t="str">
        <f>"韦欣惠"</f>
        <v>韦欣惠</v>
      </c>
      <c r="C78" s="6" t="s">
        <v>9</v>
      </c>
      <c r="D78" s="3" t="str">
        <f>"壮族"</f>
        <v>壮族</v>
      </c>
      <c r="E78" s="4" t="str">
        <f>"广西师范学院师园学院英语"</f>
        <v>广西师范学院师园学院英语</v>
      </c>
      <c r="F78" s="1" t="str">
        <f t="shared" ref="F78:F83" si="9">"本科学士"</f>
        <v>本科学士</v>
      </c>
      <c r="G78" s="1" t="str">
        <f t="shared" si="8"/>
        <v>小学</v>
      </c>
      <c r="H78" s="1" t="str">
        <f>"104:英语"</f>
        <v>104:英语</v>
      </c>
    </row>
    <row r="79" spans="1:8" ht="20.25" customHeight="1">
      <c r="A79" s="1">
        <v>77</v>
      </c>
      <c r="B79" s="1" t="str">
        <f>"陈海滨"</f>
        <v>陈海滨</v>
      </c>
      <c r="C79" s="6" t="s">
        <v>10</v>
      </c>
      <c r="D79" s="3" t="str">
        <f>"汉族"</f>
        <v>汉族</v>
      </c>
      <c r="E79" s="4" t="str">
        <f>"广西师范大学体育教育"</f>
        <v>广西师范大学体育教育</v>
      </c>
      <c r="F79" s="1" t="str">
        <f t="shared" si="9"/>
        <v>本科学士</v>
      </c>
      <c r="G79" s="1" t="str">
        <f t="shared" si="8"/>
        <v>小学</v>
      </c>
      <c r="H79" s="1" t="str">
        <f>"106:体育"</f>
        <v>106:体育</v>
      </c>
    </row>
    <row r="80" spans="1:8" ht="20.25" customHeight="1">
      <c r="A80" s="1">
        <v>78</v>
      </c>
      <c r="B80" s="1" t="str">
        <f>"曾晓静"</f>
        <v>曾晓静</v>
      </c>
      <c r="C80" s="6" t="s">
        <v>9</v>
      </c>
      <c r="D80" s="3" t="str">
        <f>"汉族"</f>
        <v>汉族</v>
      </c>
      <c r="E80" s="4" t="str">
        <f>"广西师范大学漓江学院体育教育"</f>
        <v>广西师范大学漓江学院体育教育</v>
      </c>
      <c r="F80" s="1" t="str">
        <f t="shared" si="9"/>
        <v>本科学士</v>
      </c>
      <c r="G80" s="1" t="str">
        <f t="shared" si="8"/>
        <v>小学</v>
      </c>
      <c r="H80" s="1" t="str">
        <f>"106:体育"</f>
        <v>106:体育</v>
      </c>
    </row>
    <row r="81" spans="1:8" ht="20.25" customHeight="1">
      <c r="A81" s="1">
        <v>79</v>
      </c>
      <c r="B81" s="1" t="str">
        <f>"覃强新"</f>
        <v>覃强新</v>
      </c>
      <c r="C81" s="6" t="s">
        <v>10</v>
      </c>
      <c r="D81" s="3" t="str">
        <f>"壮族"</f>
        <v>壮族</v>
      </c>
      <c r="E81" s="4" t="str">
        <f>"贺州学院体育教育"</f>
        <v>贺州学院体育教育</v>
      </c>
      <c r="F81" s="1" t="str">
        <f t="shared" si="9"/>
        <v>本科学士</v>
      </c>
      <c r="G81" s="1" t="str">
        <f t="shared" si="8"/>
        <v>小学</v>
      </c>
      <c r="H81" s="1" t="str">
        <f>"106:体育"</f>
        <v>106:体育</v>
      </c>
    </row>
    <row r="82" spans="1:8" ht="20.25" customHeight="1">
      <c r="A82" s="1">
        <v>80</v>
      </c>
      <c r="B82" s="1" t="str">
        <f>"王德聪"</f>
        <v>王德聪</v>
      </c>
      <c r="C82" s="6" t="s">
        <v>10</v>
      </c>
      <c r="D82" s="3" t="str">
        <f>"壮族"</f>
        <v>壮族</v>
      </c>
      <c r="E82" s="4" t="str">
        <f>"钦州学院体育教育"</f>
        <v>钦州学院体育教育</v>
      </c>
      <c r="F82" s="1" t="str">
        <f t="shared" si="9"/>
        <v>本科学士</v>
      </c>
      <c r="G82" s="1" t="str">
        <f t="shared" si="8"/>
        <v>小学</v>
      </c>
      <c r="H82" s="1" t="str">
        <f>"106:体育"</f>
        <v>106:体育</v>
      </c>
    </row>
    <row r="83" spans="1:8" ht="20.25" customHeight="1">
      <c r="A83" s="1">
        <v>81</v>
      </c>
      <c r="B83" s="1" t="str">
        <f>"李韦一"</f>
        <v>李韦一</v>
      </c>
      <c r="C83" s="6" t="s">
        <v>10</v>
      </c>
      <c r="D83" s="3" t="str">
        <f>"壮族"</f>
        <v>壮族</v>
      </c>
      <c r="E83" s="4" t="str">
        <f>"广西民族大学体育教育"</f>
        <v>广西民族大学体育教育</v>
      </c>
      <c r="F83" s="1" t="str">
        <f t="shared" si="9"/>
        <v>本科学士</v>
      </c>
      <c r="G83" s="1" t="str">
        <f t="shared" si="8"/>
        <v>小学</v>
      </c>
      <c r="H83" s="1" t="str">
        <f>"106:体育"</f>
        <v>106:体育</v>
      </c>
    </row>
    <row r="84" spans="1:8" ht="20.25" customHeight="1">
      <c r="A84" s="1">
        <v>82</v>
      </c>
      <c r="B84" s="1" t="str">
        <f>"吴玉玲"</f>
        <v>吴玉玲</v>
      </c>
      <c r="C84" s="6" t="s">
        <v>9</v>
      </c>
      <c r="D84" s="3" t="str">
        <f>"壮族"</f>
        <v>壮族</v>
      </c>
      <c r="E84" s="4" t="str">
        <f>"桂林师范高等专科学校音乐教育"</f>
        <v>桂林师范高等专科学校音乐教育</v>
      </c>
      <c r="F84" s="1" t="str">
        <f>"专科无学位"</f>
        <v>专科无学位</v>
      </c>
      <c r="G84" s="1" t="str">
        <f t="shared" si="8"/>
        <v>小学</v>
      </c>
      <c r="H84" s="1" t="str">
        <f t="shared" ref="H84:H89" si="10">"107:音乐"</f>
        <v>107:音乐</v>
      </c>
    </row>
    <row r="85" spans="1:8" ht="20.25" customHeight="1">
      <c r="A85" s="1">
        <v>83</v>
      </c>
      <c r="B85" s="1" t="str">
        <f>"吴兴翔"</f>
        <v>吴兴翔</v>
      </c>
      <c r="C85" s="6" t="s">
        <v>10</v>
      </c>
      <c r="D85" s="3" t="str">
        <f>"汉族"</f>
        <v>汉族</v>
      </c>
      <c r="E85" s="4" t="str">
        <f>"河池学院音乐学"</f>
        <v>河池学院音乐学</v>
      </c>
      <c r="F85" s="1" t="str">
        <f>"本科学士"</f>
        <v>本科学士</v>
      </c>
      <c r="G85" s="1" t="str">
        <f t="shared" si="8"/>
        <v>小学</v>
      </c>
      <c r="H85" s="1" t="str">
        <f t="shared" si="10"/>
        <v>107:音乐</v>
      </c>
    </row>
    <row r="86" spans="1:8" ht="20.25" customHeight="1">
      <c r="A86" s="1">
        <v>84</v>
      </c>
      <c r="B86" s="1" t="str">
        <f>"梁秋雪"</f>
        <v>梁秋雪</v>
      </c>
      <c r="C86" s="6" t="s">
        <v>9</v>
      </c>
      <c r="D86" s="3" t="str">
        <f>"壮族"</f>
        <v>壮族</v>
      </c>
      <c r="E86" s="4" t="str">
        <f>"桂林师范高等专科学校音乐教育"</f>
        <v>桂林师范高等专科学校音乐教育</v>
      </c>
      <c r="F86" s="1" t="str">
        <f>"专科无学位"</f>
        <v>专科无学位</v>
      </c>
      <c r="G86" s="1" t="str">
        <f t="shared" si="8"/>
        <v>小学</v>
      </c>
      <c r="H86" s="1" t="str">
        <f t="shared" si="10"/>
        <v>107:音乐</v>
      </c>
    </row>
    <row r="87" spans="1:8" ht="20.25" customHeight="1">
      <c r="A87" s="1">
        <v>85</v>
      </c>
      <c r="B87" s="1" t="str">
        <f>"覃丽宁"</f>
        <v>覃丽宁</v>
      </c>
      <c r="C87" s="6" t="s">
        <v>9</v>
      </c>
      <c r="D87" s="3" t="str">
        <f>"壮族"</f>
        <v>壮族</v>
      </c>
      <c r="E87" s="4" t="str">
        <f>"桂林师范高等专科学校音乐教育"</f>
        <v>桂林师范高等专科学校音乐教育</v>
      </c>
      <c r="F87" s="1" t="str">
        <f>"专科无学位"</f>
        <v>专科无学位</v>
      </c>
      <c r="G87" s="1" t="str">
        <f t="shared" si="8"/>
        <v>小学</v>
      </c>
      <c r="H87" s="1" t="str">
        <f t="shared" si="10"/>
        <v>107:音乐</v>
      </c>
    </row>
    <row r="88" spans="1:8" ht="20.25" customHeight="1">
      <c r="A88" s="1">
        <v>86</v>
      </c>
      <c r="B88" s="1" t="str">
        <f>"莫惠巾"</f>
        <v>莫惠巾</v>
      </c>
      <c r="C88" s="6" t="s">
        <v>9</v>
      </c>
      <c r="D88" s="3" t="str">
        <f>"壮族"</f>
        <v>壮族</v>
      </c>
      <c r="E88" s="4" t="str">
        <f>"桂林师范高等专科学校音乐教育"</f>
        <v>桂林师范高等专科学校音乐教育</v>
      </c>
      <c r="F88" s="1" t="str">
        <f>"专科无学位"</f>
        <v>专科无学位</v>
      </c>
      <c r="G88" s="1" t="str">
        <f t="shared" si="8"/>
        <v>小学</v>
      </c>
      <c r="H88" s="1" t="str">
        <f t="shared" si="10"/>
        <v>107:音乐</v>
      </c>
    </row>
    <row r="89" spans="1:8" ht="20.25" customHeight="1">
      <c r="A89" s="1">
        <v>87</v>
      </c>
      <c r="B89" s="1" t="str">
        <f>"叶海燕"</f>
        <v>叶海燕</v>
      </c>
      <c r="C89" s="6" t="s">
        <v>9</v>
      </c>
      <c r="D89" s="3" t="str">
        <f>"汉族"</f>
        <v>汉族</v>
      </c>
      <c r="E89" s="4" t="str">
        <f>"河池学院音乐学"</f>
        <v>河池学院音乐学</v>
      </c>
      <c r="F89" s="1" t="str">
        <f>"本科学士"</f>
        <v>本科学士</v>
      </c>
      <c r="G89" s="1" t="str">
        <f t="shared" si="8"/>
        <v>小学</v>
      </c>
      <c r="H89" s="1" t="str">
        <f t="shared" si="10"/>
        <v>107:音乐</v>
      </c>
    </row>
    <row r="90" spans="1:8" ht="20.25" customHeight="1">
      <c r="A90" s="1">
        <v>88</v>
      </c>
      <c r="B90" s="1" t="str">
        <f>"韦梦璇"</f>
        <v>韦梦璇</v>
      </c>
      <c r="C90" s="6" t="s">
        <v>9</v>
      </c>
      <c r="D90" s="3" t="str">
        <f>"壮族"</f>
        <v>壮族</v>
      </c>
      <c r="E90" s="4" t="str">
        <f>"桂林理工大学艺术设计"</f>
        <v>桂林理工大学艺术设计</v>
      </c>
      <c r="F90" s="1" t="str">
        <f>"本科学士"</f>
        <v>本科学士</v>
      </c>
      <c r="G90" s="1" t="str">
        <f t="shared" si="8"/>
        <v>小学</v>
      </c>
      <c r="H90" s="1" t="str">
        <f t="shared" ref="H90:H95" si="11">"108:美术"</f>
        <v>108:美术</v>
      </c>
    </row>
    <row r="91" spans="1:8" ht="20.25" customHeight="1">
      <c r="A91" s="1">
        <v>89</v>
      </c>
      <c r="B91" s="1" t="str">
        <f>"覃小金"</f>
        <v>覃小金</v>
      </c>
      <c r="C91" s="6" t="s">
        <v>9</v>
      </c>
      <c r="D91" s="3" t="str">
        <f>"壮族"</f>
        <v>壮族</v>
      </c>
      <c r="E91" s="4" t="str">
        <f>"桂林师范高等专科学校美术教育"</f>
        <v>桂林师范高等专科学校美术教育</v>
      </c>
      <c r="F91" s="1" t="str">
        <f>"专科无学位"</f>
        <v>专科无学位</v>
      </c>
      <c r="G91" s="1" t="str">
        <f t="shared" si="8"/>
        <v>小学</v>
      </c>
      <c r="H91" s="1" t="str">
        <f t="shared" si="11"/>
        <v>108:美术</v>
      </c>
    </row>
    <row r="92" spans="1:8" ht="20.25" customHeight="1">
      <c r="A92" s="1">
        <v>90</v>
      </c>
      <c r="B92" s="1" t="str">
        <f>"谭燕红"</f>
        <v>谭燕红</v>
      </c>
      <c r="C92" s="6" t="s">
        <v>9</v>
      </c>
      <c r="D92" s="3" t="str">
        <f>"壮族"</f>
        <v>壮族</v>
      </c>
      <c r="E92" s="4" t="str">
        <f>"广西民族师范学院美术学"</f>
        <v>广西民族师范学院美术学</v>
      </c>
      <c r="F92" s="1" t="str">
        <f>"本科学士"</f>
        <v>本科学士</v>
      </c>
      <c r="G92" s="1" t="str">
        <f t="shared" si="8"/>
        <v>小学</v>
      </c>
      <c r="H92" s="1" t="str">
        <f t="shared" si="11"/>
        <v>108:美术</v>
      </c>
    </row>
    <row r="93" spans="1:8" ht="20.25" customHeight="1">
      <c r="A93" s="1">
        <v>91</v>
      </c>
      <c r="B93" s="1" t="str">
        <f>"曾燕愉"</f>
        <v>曾燕愉</v>
      </c>
      <c r="C93" s="6" t="s">
        <v>9</v>
      </c>
      <c r="D93" s="3" t="str">
        <f>"汉族"</f>
        <v>汉族</v>
      </c>
      <c r="E93" s="4" t="str">
        <f>"廊坊师范学院视觉传达设计"</f>
        <v>廊坊师范学院视觉传达设计</v>
      </c>
      <c r="F93" s="1" t="str">
        <f>"本科学士"</f>
        <v>本科学士</v>
      </c>
      <c r="G93" s="1" t="str">
        <f t="shared" si="8"/>
        <v>小学</v>
      </c>
      <c r="H93" s="1" t="str">
        <f t="shared" si="11"/>
        <v>108:美术</v>
      </c>
    </row>
    <row r="94" spans="1:8" ht="20.25" customHeight="1">
      <c r="A94" s="1">
        <v>92</v>
      </c>
      <c r="B94" s="1" t="str">
        <f>"黄钰琴"</f>
        <v>黄钰琴</v>
      </c>
      <c r="C94" s="6" t="s">
        <v>9</v>
      </c>
      <c r="D94" s="3" t="str">
        <f t="shared" ref="D94:D100" si="12">"壮族"</f>
        <v>壮族</v>
      </c>
      <c r="E94" s="4" t="str">
        <f>"湖北大学视觉传达设计"</f>
        <v>湖北大学视觉传达设计</v>
      </c>
      <c r="F94" s="1" t="str">
        <f>"本科学士"</f>
        <v>本科学士</v>
      </c>
      <c r="G94" s="1" t="str">
        <f t="shared" si="8"/>
        <v>小学</v>
      </c>
      <c r="H94" s="1" t="str">
        <f t="shared" si="11"/>
        <v>108:美术</v>
      </c>
    </row>
    <row r="95" spans="1:8" ht="20.25" customHeight="1">
      <c r="A95" s="1">
        <v>93</v>
      </c>
      <c r="B95" s="1" t="str">
        <f>"梁在斌"</f>
        <v>梁在斌</v>
      </c>
      <c r="C95" s="6" t="s">
        <v>10</v>
      </c>
      <c r="D95" s="3" t="str">
        <f t="shared" si="12"/>
        <v>壮族</v>
      </c>
      <c r="E95" s="4" t="str">
        <f>"重庆工商大学工业设计"</f>
        <v>重庆工商大学工业设计</v>
      </c>
      <c r="F95" s="1" t="str">
        <f>"本科无学位"</f>
        <v>本科无学位</v>
      </c>
      <c r="G95" s="1" t="str">
        <f t="shared" si="8"/>
        <v>小学</v>
      </c>
      <c r="H95" s="1" t="str">
        <f t="shared" si="11"/>
        <v>108:美术</v>
      </c>
    </row>
    <row r="96" spans="1:8" ht="20.25" customHeight="1">
      <c r="A96" s="1">
        <v>94</v>
      </c>
      <c r="B96" s="1" t="str">
        <f>"蓝雪林"</f>
        <v>蓝雪林</v>
      </c>
      <c r="C96" s="6" t="s">
        <v>9</v>
      </c>
      <c r="D96" s="3" t="str">
        <f t="shared" si="12"/>
        <v>壮族</v>
      </c>
      <c r="E96" s="4" t="str">
        <f>"梧州学院汉语言文学"</f>
        <v>梧州学院汉语言文学</v>
      </c>
      <c r="F96" s="1" t="str">
        <f t="shared" ref="F96:F104" si="13">"本科学士"</f>
        <v>本科学士</v>
      </c>
      <c r="G96" s="1" t="str">
        <f t="shared" ref="G96:G104" si="14">"初中"</f>
        <v>初中</v>
      </c>
      <c r="H96" s="1" t="str">
        <f>"202:语文"</f>
        <v>202:语文</v>
      </c>
    </row>
    <row r="97" spans="1:8" ht="20.25" customHeight="1">
      <c r="A97" s="1">
        <v>95</v>
      </c>
      <c r="B97" s="1" t="str">
        <f>"陆威"</f>
        <v>陆威</v>
      </c>
      <c r="C97" s="6" t="s">
        <v>10</v>
      </c>
      <c r="D97" s="3" t="str">
        <f t="shared" si="12"/>
        <v>壮族</v>
      </c>
      <c r="E97" s="4" t="str">
        <f>"河池学院汉语言文学"</f>
        <v>河池学院汉语言文学</v>
      </c>
      <c r="F97" s="1" t="str">
        <f t="shared" si="13"/>
        <v>本科学士</v>
      </c>
      <c r="G97" s="1" t="str">
        <f t="shared" si="14"/>
        <v>初中</v>
      </c>
      <c r="H97" s="1" t="str">
        <f>"202:语文"</f>
        <v>202:语文</v>
      </c>
    </row>
    <row r="98" spans="1:8" ht="20.25" customHeight="1">
      <c r="A98" s="1">
        <v>96</v>
      </c>
      <c r="B98" s="1" t="str">
        <f>"罗莹"</f>
        <v>罗莹</v>
      </c>
      <c r="C98" s="6" t="s">
        <v>9</v>
      </c>
      <c r="D98" s="3" t="str">
        <f t="shared" si="12"/>
        <v>壮族</v>
      </c>
      <c r="E98" s="4" t="str">
        <f>"贺州学院汉语言文学"</f>
        <v>贺州学院汉语言文学</v>
      </c>
      <c r="F98" s="1" t="str">
        <f t="shared" si="13"/>
        <v>本科学士</v>
      </c>
      <c r="G98" s="1" t="str">
        <f t="shared" si="14"/>
        <v>初中</v>
      </c>
      <c r="H98" s="1" t="str">
        <f>"202:语文"</f>
        <v>202:语文</v>
      </c>
    </row>
    <row r="99" spans="1:8" ht="20.25" customHeight="1">
      <c r="A99" s="1">
        <v>97</v>
      </c>
      <c r="B99" s="1" t="str">
        <f>"罗凤春"</f>
        <v>罗凤春</v>
      </c>
      <c r="C99" s="6" t="s">
        <v>9</v>
      </c>
      <c r="D99" s="3" t="str">
        <f t="shared" si="12"/>
        <v>壮族</v>
      </c>
      <c r="E99" s="4" t="str">
        <f>"广西民族师范学院汉语言文学"</f>
        <v>广西民族师范学院汉语言文学</v>
      </c>
      <c r="F99" s="1" t="str">
        <f t="shared" si="13"/>
        <v>本科学士</v>
      </c>
      <c r="G99" s="1" t="str">
        <f t="shared" si="14"/>
        <v>初中</v>
      </c>
      <c r="H99" s="1" t="str">
        <f>"202:语文"</f>
        <v>202:语文</v>
      </c>
    </row>
    <row r="100" spans="1:8" ht="20.25" customHeight="1">
      <c r="A100" s="1">
        <v>98</v>
      </c>
      <c r="B100" s="1" t="str">
        <f>"梁华龙"</f>
        <v>梁华龙</v>
      </c>
      <c r="C100" s="6" t="s">
        <v>10</v>
      </c>
      <c r="D100" s="3" t="str">
        <f t="shared" si="12"/>
        <v>壮族</v>
      </c>
      <c r="E100" s="4" t="str">
        <f>"广西师范大学数学与应用数学"</f>
        <v>广西师范大学数学与应用数学</v>
      </c>
      <c r="F100" s="1" t="str">
        <f t="shared" si="13"/>
        <v>本科学士</v>
      </c>
      <c r="G100" s="1" t="str">
        <f t="shared" si="14"/>
        <v>初中</v>
      </c>
      <c r="H100" s="1" t="str">
        <f>"203:数学"</f>
        <v>203:数学</v>
      </c>
    </row>
    <row r="101" spans="1:8" ht="20.25" customHeight="1">
      <c r="A101" s="1">
        <v>99</v>
      </c>
      <c r="B101" s="1" t="str">
        <f>"覃杏华"</f>
        <v>覃杏华</v>
      </c>
      <c r="C101" s="6" t="s">
        <v>9</v>
      </c>
      <c r="D101" s="3" t="str">
        <f>"汉族"</f>
        <v>汉族</v>
      </c>
      <c r="E101" s="4" t="str">
        <f>"盐城师范学院数学师范"</f>
        <v>盐城师范学院数学师范</v>
      </c>
      <c r="F101" s="1" t="str">
        <f t="shared" si="13"/>
        <v>本科学士</v>
      </c>
      <c r="G101" s="1" t="str">
        <f t="shared" si="14"/>
        <v>初中</v>
      </c>
      <c r="H101" s="1" t="str">
        <f>"203:数学"</f>
        <v>203:数学</v>
      </c>
    </row>
    <row r="102" spans="1:8" ht="20.25" customHeight="1">
      <c r="A102" s="1">
        <v>100</v>
      </c>
      <c r="B102" s="1" t="str">
        <f>"韦丽华"</f>
        <v>韦丽华</v>
      </c>
      <c r="C102" s="6" t="s">
        <v>9</v>
      </c>
      <c r="D102" s="3" t="str">
        <f>"壮族"</f>
        <v>壮族</v>
      </c>
      <c r="E102" s="4" t="str">
        <f>"重庆工商大学商务英语"</f>
        <v>重庆工商大学商务英语</v>
      </c>
      <c r="F102" s="1" t="str">
        <f t="shared" si="13"/>
        <v>本科学士</v>
      </c>
      <c r="G102" s="1" t="str">
        <f t="shared" si="14"/>
        <v>初中</v>
      </c>
      <c r="H102" s="1" t="str">
        <f>"204:英语"</f>
        <v>204:英语</v>
      </c>
    </row>
    <row r="103" spans="1:8" ht="20.25" customHeight="1">
      <c r="A103" s="1">
        <v>101</v>
      </c>
      <c r="B103" s="1" t="str">
        <f>"梁美珍"</f>
        <v>梁美珍</v>
      </c>
      <c r="C103" s="6" t="s">
        <v>9</v>
      </c>
      <c r="D103" s="3" t="str">
        <f>"汉族"</f>
        <v>汉族</v>
      </c>
      <c r="E103" s="4" t="str">
        <f>"广西师范学院历史学"</f>
        <v>广西师范学院历史学</v>
      </c>
      <c r="F103" s="1" t="str">
        <f t="shared" si="13"/>
        <v>本科学士</v>
      </c>
      <c r="G103" s="1" t="str">
        <f t="shared" si="14"/>
        <v>初中</v>
      </c>
      <c r="H103" s="1" t="str">
        <f>"206:历史"</f>
        <v>206:历史</v>
      </c>
    </row>
    <row r="104" spans="1:8" ht="20.25" customHeight="1">
      <c r="A104" s="1">
        <v>102</v>
      </c>
      <c r="B104" s="1" t="str">
        <f>"莫金梅"</f>
        <v>莫金梅</v>
      </c>
      <c r="C104" s="6" t="s">
        <v>9</v>
      </c>
      <c r="D104" s="3" t="str">
        <f>"汉族"</f>
        <v>汉族</v>
      </c>
      <c r="E104" s="4" t="str">
        <f>"桂林理工大学应用物理学"</f>
        <v>桂林理工大学应用物理学</v>
      </c>
      <c r="F104" s="1" t="str">
        <f t="shared" si="13"/>
        <v>本科学士</v>
      </c>
      <c r="G104" s="1" t="str">
        <f t="shared" si="14"/>
        <v>初中</v>
      </c>
      <c r="H104" s="1" t="str">
        <f>"210:物理"</f>
        <v>210:物理</v>
      </c>
    </row>
  </sheetData>
  <autoFilter ref="A2:H104"/>
  <mergeCells count="1">
    <mergeCell ref="A1:H1"/>
  </mergeCells>
  <phoneticPr fontId="2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象州县2018年特岗报名表</vt:lpstr>
      <vt:lpstr>象州县2018年特岗报名表!Print_Titles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2018-06-29T00:52:20Z</cp:lastPrinted>
  <dcterms:created xsi:type="dcterms:W3CDTF">2018-06-29T00:14:43Z</dcterms:created>
  <dcterms:modified xsi:type="dcterms:W3CDTF">2018-06-29T00:52:35Z</dcterms:modified>
</cp:coreProperties>
</file>